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codeName="ЭтаКнига" defaultThemeVersion="124226"/>
  <xr:revisionPtr revIDLastSave="0" documentId="8_{2D955477-810A-4E55-8025-99B60C1D4259}" xr6:coauthVersionLast="45" xr6:coauthVersionMax="45" xr10:uidLastSave="{00000000-0000-0000-0000-000000000000}"/>
  <workbookProtection workbookPassword="CC71" lockStructure="1"/>
  <bookViews>
    <workbookView xWindow="-120" yWindow="-120" windowWidth="29040" windowHeight="15840" xr2:uid="{00000000-000D-0000-FFFF-FFFF00000000}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V179" i="3" s="1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V53" i="3" s="1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61" i="3" l="1"/>
  <c r="V116" i="3"/>
  <c r="V140" i="3"/>
  <c r="V144" i="3"/>
  <c r="V84" i="3"/>
  <c r="V92" i="3"/>
  <c r="V196" i="3"/>
  <c r="R93" i="3"/>
  <c r="S93" i="3" s="1"/>
  <c r="T93" i="3" s="1"/>
  <c r="AA93" i="3" s="1"/>
  <c r="R97" i="3"/>
  <c r="R101" i="3"/>
  <c r="R105" i="3"/>
  <c r="R113" i="3"/>
  <c r="R48" i="3"/>
  <c r="R52" i="3"/>
  <c r="V120" i="3"/>
  <c r="V126" i="3"/>
  <c r="V130" i="3"/>
  <c r="V98" i="3"/>
  <c r="R47" i="3"/>
  <c r="R51" i="3"/>
  <c r="S51" i="3" s="1"/>
  <c r="T51" i="3" s="1"/>
  <c r="AA51" i="3" s="1"/>
  <c r="R55" i="3"/>
  <c r="R71" i="3"/>
  <c r="V175" i="3"/>
  <c r="V128" i="3"/>
  <c r="V100" i="3"/>
  <c r="V108" i="3"/>
  <c r="V169" i="3"/>
  <c r="V122" i="3"/>
  <c r="V134" i="3"/>
  <c r="V86" i="3"/>
  <c r="V94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W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W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S52" i="3"/>
  <c r="T52" i="3" s="1"/>
  <c r="AA52" i="3" s="1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76" i="3" l="1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<sst xmlns="http://schemas.openxmlformats.org/spreadsheetml/2006/main" count="149" uniqueCount="94">
  <si>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</si>
  <si>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</si>
  <si>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</si>
  <si>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</si>
  <si>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</si>
  <si>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</si>
  <si>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</si>
  <si>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</si>
  <si>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</si>
  <si>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</si>
  <si>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</si>
  <si>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</si>
  <si>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</si>
  <si>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</si>
  <si>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</si>
  <si>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</si>
  <si>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</si>
  <si>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</si>
  <si>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</si>
  <si>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</si>
  <si>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</si>
  <si>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</si>
  <si>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</si>
  <si>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</si>
  <si>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</si>
  <si>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</si>
  <si>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</si>
  <si>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</si>
  <si>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</si>
  <si>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</si>
  <si>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</si>
  <si>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</si>
  <si>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</si>
  <si>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</si>
  <si>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</si>
  <si>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</si>
  <si>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</si>
  <si>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</si>
  <si>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</si>
  <si>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</si>
  <si>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</si>
  <si>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</si>
  <si>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</si>
  <si>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</si>
  <si>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</si>
  <si>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</si>
  <si>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</si>
  <si>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</si>
  <si>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</si>
  <si>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</si>
  <si>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</si>
  <si>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</si>
  <si>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</si>
  <si>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</si>
  <si>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</si>
  <si>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</si>
  <si>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</si>
  <si>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</si>
  <si>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помещения</t>
  </si>
  <si>
    <t>кВт*ч</t>
  </si>
  <si>
    <t>тыс.руб.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</si>
  <si>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</si>
  <si>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</si>
  <si>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</si>
  <si>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</si>
  <si>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</si>
  <si>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</si>
  <si>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</si>
  <si>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</si>
  <si>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>Потребляемая мощность 
(с учетом ПРА), Вт</t>
  </si>
  <si>
    <t>Срок окупаемости, лет</t>
  </si>
  <si>
    <t>Гарантия производителя, лет</t>
  </si>
  <si>
    <t>Существующие светильники</t>
  </si>
  <si>
    <t>Внутреннее освещение</t>
  </si>
  <si>
    <t>пищеблок</t>
  </si>
  <si>
    <t>музыкальный зал</t>
  </si>
  <si>
    <t xml:space="preserve">кладовая </t>
  </si>
  <si>
    <t>прачечная</t>
  </si>
  <si>
    <t>склад чистого белья</t>
  </si>
  <si>
    <t>групповая</t>
  </si>
  <si>
    <t>приёмная</t>
  </si>
  <si>
    <t>спальня</t>
  </si>
  <si>
    <t>общий санузел</t>
  </si>
  <si>
    <t>тамбур при входе</t>
  </si>
  <si>
    <t>приемная</t>
  </si>
  <si>
    <t>помещение для мойки посуды</t>
  </si>
  <si>
    <t xml:space="preserve">кабинет </t>
  </si>
  <si>
    <t>кабинет</t>
  </si>
  <si>
    <t>процедурная</t>
  </si>
  <si>
    <t>лестничные пролеты</t>
  </si>
  <si>
    <t xml:space="preserve">коридор </t>
  </si>
  <si>
    <t>подвал</t>
  </si>
  <si>
    <t>склад овощной</t>
  </si>
  <si>
    <t>территория детского сада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</si>
</sst>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2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0" borderId="57" xfId="1" applyFont="1" applyFill="1" applyBorder="1" applyAlignment="1" applyProtection="1">
      <alignment horizontal="center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 xr:uid="{00000000-0005-0000-0000-000001000000}"/>
    <cellStyle name="Обычный_Кол-во материалов" xfId="2" xr:uid="{00000000-0005-0000-0000-000002000000}"/>
    <cellStyle name="Обычный_перечень обоурдвоания" xfId="1" xr:uid="{00000000-0005-0000-0000-000003000000}"/>
    <cellStyle name="Процентный 2" xfId="4" xr:uid="{00000000-0005-0000-0000-000004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G239"/>
  <sheetViews>
    <sheetView showZeros="0" tabSelected="1" zoomScale="85" zoomScaleNormal="85" zoomScaleSheetLayoutView="85" workbookViewId="0">
      <selection activeCell="K220" sqref="K220:L229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4.5703125" style="3" customWidth="1"/>
    <col min="4" max="4" width="8.42578125" style="4" customWidth="1"/>
    <col min="5" max="5" width="8.2851562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2.7109375" style="2" customWidth="1"/>
    <col min="13" max="13" width="13.140625" style="2" customWidth="1"/>
    <col min="14" max="14" width="7.140625" style="5" customWidth="1"/>
    <col min="15" max="15" width="18.28515625" style="2" customWidth="1"/>
    <col min="16" max="16" width="9.85546875" style="2" customWidth="1"/>
    <col min="17" max="17" width="9.140625" style="2" customWidth="1"/>
    <col min="18" max="19" width="11.85546875" style="2" customWidth="1"/>
    <col min="20" max="20" width="13.7109375" style="2" customWidth="1"/>
    <col min="21" max="21" width="12.85546875" style="2" customWidth="1"/>
    <col min="22" max="22" width="11.28515625" style="2" customWidth="1"/>
    <col min="23" max="23" width="8.28515625" style="2" customWidth="1"/>
    <col min="24" max="24" width="8" style="2" customWidth="1"/>
    <col min="25" max="25" width="12.7109375" style="4" customWidth="1"/>
    <col min="26" max="26" width="9.85546875" style="4" customWidth="1"/>
    <col min="27" max="27" width="8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7"/>
      <c r="AC1" s="6"/>
    </row>
    <row r="2" spans="1:33" ht="15.75" thickTop="1" x14ac:dyDescent="0.25">
      <c r="A2" s="184" t="s">
        <v>72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1" t="s">
        <v>56</v>
      </c>
      <c r="O2" s="182"/>
      <c r="P2" s="182"/>
      <c r="Q2" s="182"/>
      <c r="R2" s="182"/>
      <c r="S2" s="182"/>
      <c r="T2" s="183"/>
      <c r="U2" s="187" t="s">
        <v>54</v>
      </c>
      <c r="V2" s="188"/>
      <c r="W2" s="188"/>
      <c r="X2" s="189"/>
      <c r="Y2" s="187" t="s">
        <v>55</v>
      </c>
      <c r="Z2" s="188"/>
      <c r="AA2" s="188"/>
      <c r="AB2" s="189"/>
      <c r="AC2" s="6"/>
    </row>
    <row r="3" spans="1:33" ht="109.5" customHeight="1" thickBot="1" x14ac:dyDescent="0.3">
      <c r="A3" s="159" t="s">
        <v>1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69</v>
      </c>
      <c r="G3" s="167" t="s">
        <v>7</v>
      </c>
      <c r="H3" s="167" t="s">
        <v>8</v>
      </c>
      <c r="I3" s="167" t="s">
        <v>9</v>
      </c>
      <c r="J3" s="167" t="s">
        <v>10</v>
      </c>
      <c r="K3" s="167" t="s">
        <v>11</v>
      </c>
      <c r="L3" s="167" t="s">
        <v>12</v>
      </c>
      <c r="M3" s="168" t="s">
        <v>13</v>
      </c>
      <c r="N3" s="169" t="s">
        <v>2</v>
      </c>
      <c r="O3" s="170" t="s">
        <v>57</v>
      </c>
      <c r="P3" s="170" t="s">
        <v>14</v>
      </c>
      <c r="Q3" s="170" t="s">
        <v>11</v>
      </c>
      <c r="R3" s="170" t="s">
        <v>12</v>
      </c>
      <c r="S3" s="170" t="s">
        <v>15</v>
      </c>
      <c r="T3" s="171" t="s">
        <v>16</v>
      </c>
      <c r="U3" s="172" t="s">
        <v>17</v>
      </c>
      <c r="V3" s="173" t="s">
        <v>18</v>
      </c>
      <c r="W3" s="162" t="s">
        <v>70</v>
      </c>
      <c r="X3" s="163" t="s">
        <v>71</v>
      </c>
      <c r="Y3" s="174" t="s">
        <v>19</v>
      </c>
      <c r="Z3" s="164" t="s">
        <v>20</v>
      </c>
      <c r="AA3" s="164" t="s">
        <v>70</v>
      </c>
      <c r="AB3" s="165" t="s">
        <v>71</v>
      </c>
      <c r="AC3" s="6"/>
    </row>
    <row r="4" spans="1:33" s="5" customFormat="1" ht="15" customHeight="1" thickTop="1" thickBot="1" x14ac:dyDescent="0.3">
      <c r="A4" s="178" t="s">
        <v>73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80"/>
      <c r="AC4" s="6"/>
      <c r="AD4" s="15"/>
      <c r="AE4" s="12"/>
      <c r="AF4" s="12"/>
      <c r="AG4" s="2"/>
    </row>
    <row r="5" spans="1:33" s="5" customFormat="1" ht="17.25" customHeight="1" thickTop="1" x14ac:dyDescent="0.25">
      <c r="A5" s="140" t="s">
        <v>58</v>
      </c>
      <c r="B5" s="42"/>
      <c r="C5" s="42"/>
      <c r="D5" s="79">
        <f>IF(ISNA(VLOOKUP($C5,ИД!$A$2:$D$11,2,0)),0,VLOOKUP($C5,ИД!$A$2:$D$11,2,0))</f>
        <v>0</v>
      </c>
      <c r="E5" s="79">
        <f>IF(ISNA(VLOOKUP($C5,ИД!$A$2:$D$11,2,0)),0,VLOOKUP($C5,ИД!$A$2:$D$11,3,0))</f>
        <v>0</v>
      </c>
      <c r="F5" s="79">
        <f>IF(ISNA(VLOOKUP($C5,ИД!$A$2:$D$11,2,0)),0,VLOOKUP($C5,ИД!$A$2:$D$11,4,0))</f>
        <v>0</v>
      </c>
      <c r="G5" s="9">
        <v>1</v>
      </c>
      <c r="H5" s="141"/>
      <c r="I5" s="141"/>
      <c r="J5" s="141"/>
      <c r="K5" s="43"/>
      <c r="L5" s="81">
        <f t="shared" ref="L5:L68" si="0">F5*B5*K5/1000*G5</f>
        <v>0</v>
      </c>
      <c r="M5" s="112">
        <f>L5*$B$221</f>
        <v>0</v>
      </c>
      <c r="N5" s="142">
        <f t="shared" ref="N5:N68" si="1">B5</f>
        <v>0</v>
      </c>
      <c r="O5" s="10">
        <f>IF(ISNA(VLOOKUP($C5,ИД!$A$2:$I$11,8,0)),0,VLOOKUP($C5,ИД!$A$2:$I$11,8,0))</f>
        <v>0</v>
      </c>
      <c r="P5" s="143">
        <f>IF(ISNA(VLOOKUP($C5,ИД!$A$2:$I$11,9,0)),0,VLOOKUP($C5,ИД!$A$2:$I$11,9,0))</f>
        <v>0</v>
      </c>
      <c r="Q5" s="144">
        <f t="shared" ref="Q5:Q147" si="2">K5</f>
        <v>0</v>
      </c>
      <c r="R5" s="84">
        <f t="shared" ref="R5:R147" si="3">P5*N5*Q5/1000</f>
        <v>0</v>
      </c>
      <c r="S5" s="84">
        <f t="shared" ref="S5:S147" si="4">L5-R5</f>
        <v>0</v>
      </c>
      <c r="T5" s="94">
        <f>S5*$B$221</f>
        <v>0</v>
      </c>
      <c r="U5" s="99">
        <f>IF(ISNA(VLOOKUP($C5,ИД!$A$2:$G$11,7,0)),0,VLOOKUP($C5,ИД!$A$2:$G$11,7,0))</f>
        <v>0</v>
      </c>
      <c r="V5" s="10">
        <f t="shared" ref="V5:V147" si="5">N5*U5</f>
        <v>0</v>
      </c>
      <c r="W5" s="10">
        <f>IF(ISERROR(V5/T5),0,V5/T5)</f>
        <v>0</v>
      </c>
      <c r="X5" s="139">
        <f>IF(ISNA(VLOOKUP($C5,ИД!$A$2:$J$11,10,0)),0,VLOOKUP($C5,ИД!$A$2:$J$11,10,0))</f>
        <v>0</v>
      </c>
      <c r="Y5" s="105">
        <f>IF(ISNA(VLOOKUP($C5,ИД!$A$2:$F$11,6,0)),0,VLOOKUP($C5,ИД!$A$2:$F$11,6,0))</f>
        <v>0</v>
      </c>
      <c r="Z5" s="61">
        <f t="shared" ref="Z5:Z68" si="6">B5*Y5</f>
        <v>0</v>
      </c>
      <c r="AA5" s="61">
        <f>IF(ISERROR(Z5/T5),0,Z5/T5)</f>
        <v>0</v>
      </c>
      <c r="AB5" s="106">
        <f>IF(ISNA(VLOOKUP($C5,ИД!$A$2:$E$11,5,0)),0,VLOOKUP($C5,ИД!$A$2:$E$11,5,0))</f>
        <v>0</v>
      </c>
      <c r="AC5" s="6"/>
      <c r="AD5" s="15"/>
      <c r="AE5" s="12"/>
      <c r="AF5" s="12"/>
      <c r="AG5" s="2"/>
    </row>
    <row r="6" spans="1:33" s="5" customFormat="1" ht="15" customHeight="1" x14ac:dyDescent="0.25">
      <c r="A6" s="107" t="s">
        <v>75</v>
      </c>
      <c r="B6" s="13">
        <v>10</v>
      </c>
      <c r="C6" s="13" t="s">
        <v>23</v>
      </c>
      <c r="D6" s="64">
        <f>IF(ISNA(VLOOKUP($C6,ИД!$A$2:$D$11,2,0)),0,VLOOKUP($C6,ИД!$A$2:$D$11,2,0))</f>
        <v>4</v>
      </c>
      <c r="E6" s="64">
        <f>IF(ISNA(VLOOKUP($C6,ИД!$A$2:$D$11,2,0)),0,VLOOKUP($C6,ИД!$A$2:$D$11,3,0))</f>
        <v>18</v>
      </c>
      <c r="F6" s="64">
        <f>IF(ISNA(VLOOKUP($C6,ИД!$A$2:$D$11,2,0)),0,VLOOKUP($C6,ИД!$A$2:$D$11,4,0))</f>
        <v>75.600000000000009</v>
      </c>
      <c r="G6" s="11">
        <v>1</v>
      </c>
      <c r="H6" s="73"/>
      <c r="I6" s="73"/>
      <c r="J6" s="73"/>
      <c r="K6" s="14">
        <v>1488</v>
      </c>
      <c r="L6" s="71">
        <f t="shared" si="0"/>
        <v>1124.9280000000003</v>
      </c>
      <c r="M6" s="108">
        <f>L6*$B$221</f>
        <v>7019.550720000002</v>
      </c>
      <c r="N6" s="89">
        <f t="shared" si="1"/>
        <v>10</v>
      </c>
      <c r="O6" s="65" t="str">
        <f>IF(ISNA(VLOOKUP($C6,ИД!$A$2:$I$11,8,0)),0,VLOOKUP($C6,ИД!$A$2:$I$11,8,0))</f>
        <v>LED светильник</v>
      </c>
      <c r="P6" s="66">
        <f>IF(ISNA(VLOOKUP($C6,ИД!$A$2:$I$11,9,0)),0,VLOOKUP($C6,ИД!$A$2:$I$11,9,0))</f>
        <v>36</v>
      </c>
      <c r="Q6" s="66">
        <f t="shared" si="2"/>
        <v>1488</v>
      </c>
      <c r="R6" s="72">
        <f t="shared" si="3"/>
        <v>535.67999999999995</v>
      </c>
      <c r="S6" s="72">
        <f t="shared" si="4"/>
        <v>589.24800000000039</v>
      </c>
      <c r="T6" s="90">
        <f>S6*$B$221</f>
        <v>3676.9075200000025</v>
      </c>
      <c r="U6" s="97">
        <f>IF(ISNA(VLOOKUP($C6,ИД!$A$2:$G$11,7,0)),0,VLOOKUP($C6,ИД!$A$2:$G$11,7,0))</f>
        <v>1400</v>
      </c>
      <c r="V6" s="8">
        <f t="shared" si="5"/>
        <v>14000</v>
      </c>
      <c r="W6" s="8">
        <f t="shared" ref="W6:W205" si="7">IF(ISERROR(V6/T6),0,V6/T6)</f>
        <v>3.8075474903431865</v>
      </c>
      <c r="X6" s="98">
        <f>IF(ISNA(VLOOKUP($C6,ИД!$A$2:$J$11,10,0)),0,VLOOKUP($C6,ИД!$A$2:$J$11,10,0))</f>
        <v>1</v>
      </c>
      <c r="Y6" s="101">
        <f>IF(ISNA(VLOOKUP($C6,ИД!$A$2:$F$11,6,0)),0,VLOOKUP($C6,ИД!$A$2:$F$11,6,0))</f>
        <v>5500</v>
      </c>
      <c r="Z6" s="34">
        <f t="shared" si="6"/>
        <v>55000</v>
      </c>
      <c r="AA6" s="34">
        <f t="shared" ref="AA6:AA207" si="8">IF(ISERROR(Z6/T6),0,Z6/T6)</f>
        <v>14.958222283491091</v>
      </c>
      <c r="AB6" s="102">
        <f>IF(ISNA(VLOOKUP($C6,ИД!$A$2:$E$11,5,0)),0,VLOOKUP($C6,ИД!$A$2:$E$11,5,0))</f>
        <v>3</v>
      </c>
      <c r="AC6" s="6"/>
      <c r="AD6" s="15"/>
      <c r="AE6" s="12"/>
      <c r="AF6" s="12"/>
      <c r="AG6" s="2"/>
    </row>
    <row r="7" spans="1:33" s="5" customFormat="1" ht="15" customHeight="1" x14ac:dyDescent="0.25">
      <c r="A7" s="107" t="s">
        <v>74</v>
      </c>
      <c r="B7" s="13">
        <v>13</v>
      </c>
      <c r="C7" s="13" t="s">
        <v>21</v>
      </c>
      <c r="D7" s="64">
        <f>IF(ISNA(VLOOKUP($C7,ИД!$A$2:$D$11,2,0)),0,VLOOKUP($C7,ИД!$A$2:$D$11,2,0))</f>
        <v>2</v>
      </c>
      <c r="E7" s="64">
        <f>IF(ISNA(VLOOKUP($C7,ИД!$A$2:$D$11,2,0)),0,VLOOKUP($C7,ИД!$A$2:$D$11,3,0))</f>
        <v>36</v>
      </c>
      <c r="F7" s="64">
        <f>IF(ISNA(VLOOKUP($C7,ИД!$A$2:$D$11,2,0)),0,VLOOKUP($C7,ИД!$A$2:$D$11,4,0))</f>
        <v>75.599999999999994</v>
      </c>
      <c r="G7" s="11">
        <v>2</v>
      </c>
      <c r="H7" s="73"/>
      <c r="I7" s="73"/>
      <c r="J7" s="73"/>
      <c r="K7" s="14">
        <v>1984</v>
      </c>
      <c r="L7" s="71">
        <f t="shared" si="0"/>
        <v>3899.7503999999999</v>
      </c>
      <c r="M7" s="108">
        <f t="shared" ref="M7:M23" si="9">L7*$B$221</f>
        <v>24334.442496</v>
      </c>
      <c r="N7" s="89">
        <f t="shared" si="1"/>
        <v>13</v>
      </c>
      <c r="O7" s="65" t="str">
        <f>IF(ISNA(VLOOKUP($C7,ИД!$A$2:$I$11,8,0)),0,VLOOKUP($C7,ИД!$A$2:$I$11,8,0))</f>
        <v>LED светильник</v>
      </c>
      <c r="P7" s="66">
        <f>IF(ISNA(VLOOKUP($C7,ИД!$A$2:$I$11,9,0)),0,VLOOKUP($C7,ИД!$A$2:$I$11,9,0))</f>
        <v>36</v>
      </c>
      <c r="Q7" s="66">
        <f t="shared" ref="Q7:Q23" si="10">K7</f>
        <v>1984</v>
      </c>
      <c r="R7" s="72">
        <f t="shared" ref="R7:R23" si="11">P7*N7*Q7/1000</f>
        <v>928.51199999999994</v>
      </c>
      <c r="S7" s="72">
        <f t="shared" ref="S7:S23" si="12">L7-R7</f>
        <v>2971.2384000000002</v>
      </c>
      <c r="T7" s="90">
        <f t="shared" ref="T7:T23" si="13">S7*$B$221</f>
        <v>18540.527616000003</v>
      </c>
      <c r="U7" s="97">
        <f>IF(ISNA(VLOOKUP($C7,ИД!$A$2:$G$11,7,0)),0,VLOOKUP($C7,ИД!$A$2:$G$11,7,0))</f>
        <v>1400</v>
      </c>
      <c r="V7" s="8">
        <f t="shared" ref="V7:V23" si="14">N7*U7</f>
        <v>18200</v>
      </c>
      <c r="W7" s="8">
        <f t="shared" si="7"/>
        <v>0.9816333373541033</v>
      </c>
      <c r="X7" s="98">
        <f>IF(ISNA(VLOOKUP($C7,ИД!$A$2:$J$11,10,0)),0,VLOOKUP($C7,ИД!$A$2:$J$11,10,0))</f>
        <v>1</v>
      </c>
      <c r="Y7" s="101">
        <f>IF(ISNA(VLOOKUP($C7,ИД!$A$2:$F$11,6,0)),0,VLOOKUP($C7,ИД!$A$2:$F$11,6,0))</f>
        <v>6150</v>
      </c>
      <c r="Z7" s="34">
        <f t="shared" si="6"/>
        <v>79950</v>
      </c>
      <c r="AA7" s="34">
        <f t="shared" si="8"/>
        <v>4.3121750176626685</v>
      </c>
      <c r="AB7" s="102">
        <f>IF(ISNA(VLOOKUP($C7,ИД!$A$2:$E$11,5,0)),0,VLOOKUP($C7,ИД!$A$2:$E$11,5,0))</f>
        <v>3</v>
      </c>
      <c r="AC7" s="6"/>
      <c r="AD7" s="15"/>
      <c r="AE7" s="12"/>
      <c r="AF7" s="12"/>
      <c r="AG7" s="2"/>
    </row>
    <row r="8" spans="1:33" s="5" customFormat="1" ht="15" customHeight="1" x14ac:dyDescent="0.25">
      <c r="A8" s="107" t="s">
        <v>87</v>
      </c>
      <c r="B8" s="13">
        <v>2</v>
      </c>
      <c r="C8" s="13" t="s">
        <v>21</v>
      </c>
      <c r="D8" s="64">
        <f>IF(ISNA(VLOOKUP($C8,ИД!$A$2:$D$11,2,0)),0,VLOOKUP($C8,ИД!$A$2:$D$11,2,0))</f>
        <v>2</v>
      </c>
      <c r="E8" s="64">
        <f>IF(ISNA(VLOOKUP($C8,ИД!$A$2:$D$11,2,0)),0,VLOOKUP($C8,ИД!$A$2:$D$11,3,0))</f>
        <v>36</v>
      </c>
      <c r="F8" s="64">
        <f>IF(ISNA(VLOOKUP($C8,ИД!$A$2:$D$11,2,0)),0,VLOOKUP($C8,ИД!$A$2:$D$11,4,0))</f>
        <v>75.599999999999994</v>
      </c>
      <c r="G8" s="11">
        <v>3</v>
      </c>
      <c r="H8" s="73"/>
      <c r="I8" s="73"/>
      <c r="J8" s="73"/>
      <c r="K8" s="14">
        <v>496</v>
      </c>
      <c r="L8" s="71">
        <f t="shared" si="0"/>
        <v>224.98559999999998</v>
      </c>
      <c r="M8" s="108">
        <f t="shared" si="9"/>
        <v>1403.9101439999999</v>
      </c>
      <c r="N8" s="89">
        <f t="shared" si="1"/>
        <v>2</v>
      </c>
      <c r="O8" s="65" t="str">
        <f>IF(ISNA(VLOOKUP($C8,ИД!$A$2:$I$11,8,0)),0,VLOOKUP($C8,ИД!$A$2:$I$11,8,0))</f>
        <v>LED светильник</v>
      </c>
      <c r="P8" s="66">
        <f>IF(ISNA(VLOOKUP($C8,ИД!$A$2:$I$11,9,0)),0,VLOOKUP($C8,ИД!$A$2:$I$11,9,0))</f>
        <v>36</v>
      </c>
      <c r="Q8" s="66">
        <f t="shared" si="10"/>
        <v>496</v>
      </c>
      <c r="R8" s="72">
        <f t="shared" si="11"/>
        <v>35.712000000000003</v>
      </c>
      <c r="S8" s="72">
        <f t="shared" si="12"/>
        <v>189.27359999999999</v>
      </c>
      <c r="T8" s="90">
        <f t="shared" si="13"/>
        <v>1181.067264</v>
      </c>
      <c r="U8" s="97">
        <f>IF(ISNA(VLOOKUP($C8,ИД!$A$2:$G$11,7,0)),0,VLOOKUP($C8,ИД!$A$2:$G$11,7,0))</f>
        <v>1400</v>
      </c>
      <c r="V8" s="8">
        <f t="shared" si="14"/>
        <v>2800</v>
      </c>
      <c r="W8" s="8">
        <f t="shared" si="7"/>
        <v>2.3707371166287783</v>
      </c>
      <c r="X8" s="98">
        <f>IF(ISNA(VLOOKUP($C8,ИД!$A$2:$J$11,10,0)),0,VLOOKUP($C8,ИД!$A$2:$J$11,10,0))</f>
        <v>1</v>
      </c>
      <c r="Y8" s="101">
        <f>IF(ISNA(VLOOKUP($C8,ИД!$A$2:$F$11,6,0)),0,VLOOKUP($C8,ИД!$A$2:$F$11,6,0))</f>
        <v>6150</v>
      </c>
      <c r="Z8" s="34">
        <f t="shared" si="6"/>
        <v>12300</v>
      </c>
      <c r="AA8" s="34">
        <f t="shared" si="8"/>
        <v>10.414309476619275</v>
      </c>
      <c r="AB8" s="102">
        <f>IF(ISNA(VLOOKUP($C8,ИД!$A$2:$E$11,5,0)),0,VLOOKUP($C8,ИД!$A$2:$E$11,5,0))</f>
        <v>3</v>
      </c>
      <c r="AC8" s="6"/>
      <c r="AD8" s="15"/>
      <c r="AE8" s="12"/>
      <c r="AF8" s="12"/>
      <c r="AG8" s="2"/>
    </row>
    <row r="9" spans="1:33" s="5" customFormat="1" ht="15" customHeight="1" x14ac:dyDescent="0.25">
      <c r="A9" s="107" t="s">
        <v>76</v>
      </c>
      <c r="B9" s="13">
        <v>1</v>
      </c>
      <c r="C9" s="13" t="s">
        <v>28</v>
      </c>
      <c r="D9" s="64">
        <f>IF(ISNA(VLOOKUP($C9,ИД!$A$2:$D$11,2,0)),0,VLOOKUP($C9,ИД!$A$2:$D$11,2,0))</f>
        <v>1</v>
      </c>
      <c r="E9" s="64">
        <f>IF(ISNA(VLOOKUP($C9,ИД!$A$2:$D$11,2,0)),0,VLOOKUP($C9,ИД!$A$2:$D$11,3,0))</f>
        <v>10</v>
      </c>
      <c r="F9" s="64">
        <f>IF(ISNA(VLOOKUP($C9,ИД!$A$2:$D$11,2,0)),0,VLOOKUP($C9,ИД!$A$2:$D$11,4,0))</f>
        <v>10.5</v>
      </c>
      <c r="G9" s="11">
        <v>4</v>
      </c>
      <c r="H9" s="73"/>
      <c r="I9" s="73"/>
      <c r="J9" s="73"/>
      <c r="K9" s="14">
        <v>248</v>
      </c>
      <c r="L9" s="71">
        <f t="shared" si="0"/>
        <v>10.416</v>
      </c>
      <c r="M9" s="108">
        <f t="shared" si="9"/>
        <v>64.995840000000001</v>
      </c>
      <c r="N9" s="89">
        <f t="shared" si="1"/>
        <v>1</v>
      </c>
      <c r="O9" s="65" t="str">
        <f>IF(ISNA(VLOOKUP($C9,ИД!$A$2:$I$11,8,0)),0,VLOOKUP($C9,ИД!$A$2:$I$11,8,0))</f>
        <v>LED лампа</v>
      </c>
      <c r="P9" s="66">
        <f>IF(ISNA(VLOOKUP($C9,ИД!$A$2:$I$11,9,0)),0,VLOOKUP($C9,ИД!$A$2:$I$11,9,0))</f>
        <v>10</v>
      </c>
      <c r="Q9" s="66">
        <f t="shared" si="10"/>
        <v>248</v>
      </c>
      <c r="R9" s="72">
        <f t="shared" si="11"/>
        <v>2.48</v>
      </c>
      <c r="S9" s="72">
        <f t="shared" si="12"/>
        <v>7.9359999999999999</v>
      </c>
      <c r="T9" s="90">
        <f t="shared" si="13"/>
        <v>49.52064</v>
      </c>
      <c r="U9" s="97">
        <f>IF(ISNA(VLOOKUP($C9,ИД!$A$2:$G$11,7,0)),0,VLOOKUP($C9,ИД!$A$2:$G$11,7,0))</f>
        <v>100</v>
      </c>
      <c r="V9" s="8">
        <f t="shared" si="14"/>
        <v>100</v>
      </c>
      <c r="W9" s="8">
        <f t="shared" si="7"/>
        <v>2.0193600082712986</v>
      </c>
      <c r="X9" s="98">
        <f>IF(ISNA(VLOOKUP($C9,ИД!$A$2:$J$11,10,0)),0,VLOOKUP($C9,ИД!$A$2:$J$11,10,0))</f>
        <v>1</v>
      </c>
      <c r="Y9" s="101">
        <f>IF(ISNA(VLOOKUP($C9,ИД!$A$2:$F$11,6,0)),0,VLOOKUP($C9,ИД!$A$2:$F$11,6,0))</f>
        <v>150</v>
      </c>
      <c r="Z9" s="34">
        <f t="shared" si="6"/>
        <v>150</v>
      </c>
      <c r="AA9" s="34">
        <f t="shared" si="8"/>
        <v>3.0290400124069481</v>
      </c>
      <c r="AB9" s="102">
        <f>IF(ISNA(VLOOKUP($C9,ИД!$A$2:$E$11,5,0)),0,VLOOKUP($C9,ИД!$A$2:$E$11,5,0))</f>
        <v>3</v>
      </c>
      <c r="AC9" s="6"/>
      <c r="AD9" s="15"/>
      <c r="AE9" s="12"/>
      <c r="AF9" s="12"/>
      <c r="AG9" s="2"/>
    </row>
    <row r="10" spans="1:33" s="5" customFormat="1" ht="15" customHeight="1" x14ac:dyDescent="0.25">
      <c r="A10" s="107" t="s">
        <v>77</v>
      </c>
      <c r="B10" s="13">
        <v>5</v>
      </c>
      <c r="C10" s="13" t="s">
        <v>21</v>
      </c>
      <c r="D10" s="64">
        <f>IF(ISNA(VLOOKUP($C10,ИД!$A$2:$D$11,2,0)),0,VLOOKUP($C10,ИД!$A$2:$D$11,2,0))</f>
        <v>2</v>
      </c>
      <c r="E10" s="64">
        <f>IF(ISNA(VLOOKUP($C10,ИД!$A$2:$D$11,2,0)),0,VLOOKUP($C10,ИД!$A$2:$D$11,3,0))</f>
        <v>36</v>
      </c>
      <c r="F10" s="64">
        <f>IF(ISNA(VLOOKUP($C10,ИД!$A$2:$D$11,2,0)),0,VLOOKUP($C10,ИД!$A$2:$D$11,4,0))</f>
        <v>75.599999999999994</v>
      </c>
      <c r="G10" s="11">
        <v>5</v>
      </c>
      <c r="H10" s="73"/>
      <c r="I10" s="73"/>
      <c r="J10" s="73"/>
      <c r="K10" s="14">
        <v>1240</v>
      </c>
      <c r="L10" s="71">
        <f t="shared" si="0"/>
        <v>2343.6000000000004</v>
      </c>
      <c r="M10" s="108">
        <f t="shared" si="9"/>
        <v>14624.064000000002</v>
      </c>
      <c r="N10" s="89">
        <f t="shared" si="1"/>
        <v>5</v>
      </c>
      <c r="O10" s="65" t="str">
        <f>IF(ISNA(VLOOKUP($C10,ИД!$A$2:$I$11,8,0)),0,VLOOKUP($C10,ИД!$A$2:$I$11,8,0))</f>
        <v>LED светильник</v>
      </c>
      <c r="P10" s="66">
        <f>IF(ISNA(VLOOKUP($C10,ИД!$A$2:$I$11,9,0)),0,VLOOKUP($C10,ИД!$A$2:$I$11,9,0))</f>
        <v>36</v>
      </c>
      <c r="Q10" s="66">
        <f t="shared" si="10"/>
        <v>1240</v>
      </c>
      <c r="R10" s="72">
        <f t="shared" si="11"/>
        <v>223.2</v>
      </c>
      <c r="S10" s="72">
        <f t="shared" si="12"/>
        <v>2120.4000000000005</v>
      </c>
      <c r="T10" s="90">
        <f t="shared" si="13"/>
        <v>13231.296000000004</v>
      </c>
      <c r="U10" s="97">
        <f>IF(ISNA(VLOOKUP($C10,ИД!$A$2:$G$11,7,0)),0,VLOOKUP($C10,ИД!$A$2:$G$11,7,0))</f>
        <v>1400</v>
      </c>
      <c r="V10" s="8">
        <f t="shared" si="14"/>
        <v>7000</v>
      </c>
      <c r="W10" s="8">
        <f t="shared" si="7"/>
        <v>0.52904870392136927</v>
      </c>
      <c r="X10" s="98">
        <f>IF(ISNA(VLOOKUP($C10,ИД!$A$2:$J$11,10,0)),0,VLOOKUP($C10,ИД!$A$2:$J$11,10,0))</f>
        <v>1</v>
      </c>
      <c r="Y10" s="101">
        <f>IF(ISNA(VLOOKUP($C10,ИД!$A$2:$F$11,6,0)),0,VLOOKUP($C10,ИД!$A$2:$F$11,6,0))</f>
        <v>6150</v>
      </c>
      <c r="Z10" s="34">
        <f t="shared" si="6"/>
        <v>30750</v>
      </c>
      <c r="AA10" s="34">
        <f t="shared" si="8"/>
        <v>2.3240353779403007</v>
      </c>
      <c r="AB10" s="102">
        <f>IF(ISNA(VLOOKUP($C10,ИД!$A$2:$E$11,5,0)),0,VLOOKUP($C10,ИД!$A$2:$E$11,5,0))</f>
        <v>3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07" t="s">
        <v>78</v>
      </c>
      <c r="B11" s="13">
        <v>5</v>
      </c>
      <c r="C11" s="13" t="s">
        <v>28</v>
      </c>
      <c r="D11" s="64">
        <f>IF(ISNA(VLOOKUP($C11,ИД!$A$2:$D$11,2,0)),0,VLOOKUP($C11,ИД!$A$2:$D$11,2,0))</f>
        <v>1</v>
      </c>
      <c r="E11" s="64">
        <f>IF(ISNA(VLOOKUP($C11,ИД!$A$2:$D$11,2,0)),0,VLOOKUP($C11,ИД!$A$2:$D$11,3,0))</f>
        <v>10</v>
      </c>
      <c r="F11" s="64">
        <f>IF(ISNA(VLOOKUP($C11,ИД!$A$2:$D$11,2,0)),0,VLOOKUP($C11,ИД!$A$2:$D$11,4,0))</f>
        <v>10.5</v>
      </c>
      <c r="G11" s="11">
        <v>6</v>
      </c>
      <c r="H11" s="73"/>
      <c r="I11" s="73"/>
      <c r="J11" s="73"/>
      <c r="K11" s="14">
        <v>248</v>
      </c>
      <c r="L11" s="71">
        <f t="shared" si="0"/>
        <v>78.12</v>
      </c>
      <c r="M11" s="108">
        <f t="shared" si="9"/>
        <v>487.46880000000004</v>
      </c>
      <c r="N11" s="89">
        <f t="shared" si="1"/>
        <v>5</v>
      </c>
      <c r="O11" s="65" t="str">
        <f>IF(ISNA(VLOOKUP($C11,ИД!$A$2:$I$11,8,0)),0,VLOOKUP($C11,ИД!$A$2:$I$11,8,0))</f>
        <v>LED лампа</v>
      </c>
      <c r="P11" s="66">
        <f>IF(ISNA(VLOOKUP($C11,ИД!$A$2:$I$11,9,0)),0,VLOOKUP($C11,ИД!$A$2:$I$11,9,0))</f>
        <v>10</v>
      </c>
      <c r="Q11" s="66">
        <f t="shared" si="10"/>
        <v>248</v>
      </c>
      <c r="R11" s="72">
        <f t="shared" si="11"/>
        <v>12.4</v>
      </c>
      <c r="S11" s="72">
        <f t="shared" si="12"/>
        <v>65.72</v>
      </c>
      <c r="T11" s="90">
        <f t="shared" si="13"/>
        <v>410.09280000000001</v>
      </c>
      <c r="U11" s="97">
        <f>IF(ISNA(VLOOKUP($C11,ИД!$A$2:$G$11,7,0)),0,VLOOKUP($C11,ИД!$A$2:$G$11,7,0))</f>
        <v>100</v>
      </c>
      <c r="V11" s="8">
        <f t="shared" si="14"/>
        <v>500</v>
      </c>
      <c r="W11" s="8">
        <f t="shared" si="7"/>
        <v>1.2192362314090859</v>
      </c>
      <c r="X11" s="98">
        <f>IF(ISNA(VLOOKUP($C11,ИД!$A$2:$J$11,10,0)),0,VLOOKUP($C11,ИД!$A$2:$J$11,10,0))</f>
        <v>1</v>
      </c>
      <c r="Y11" s="101">
        <f>IF(ISNA(VLOOKUP($C11,ИД!$A$2:$F$11,6,0)),0,VLOOKUP($C11,ИД!$A$2:$F$11,6,0))</f>
        <v>150</v>
      </c>
      <c r="Z11" s="34">
        <f t="shared" si="6"/>
        <v>750</v>
      </c>
      <c r="AA11" s="34">
        <f t="shared" si="8"/>
        <v>1.8288543471136289</v>
      </c>
      <c r="AB11" s="102">
        <f>IF(ISNA(VLOOKUP($C11,ИД!$A$2:$E$11,5,0)),0,VLOOKUP($C11,ИД!$A$2:$E$11,5,0))</f>
        <v>3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07" t="s">
        <v>79</v>
      </c>
      <c r="B12" s="13">
        <v>45</v>
      </c>
      <c r="C12" s="13" t="s">
        <v>21</v>
      </c>
      <c r="D12" s="64">
        <f>IF(ISNA(VLOOKUP($C12,ИД!$A$2:$D$11,2,0)),0,VLOOKUP($C12,ИД!$A$2:$D$11,2,0))</f>
        <v>2</v>
      </c>
      <c r="E12" s="64">
        <f>IF(ISNA(VLOOKUP($C12,ИД!$A$2:$D$11,2,0)),0,VLOOKUP($C12,ИД!$A$2:$D$11,3,0))</f>
        <v>36</v>
      </c>
      <c r="F12" s="64">
        <f>IF(ISNA(VLOOKUP($C12,ИД!$A$2:$D$11,2,0)),0,VLOOKUP($C12,ИД!$A$2:$D$11,4,0))</f>
        <v>75.599999999999994</v>
      </c>
      <c r="G12" s="11">
        <v>7</v>
      </c>
      <c r="H12" s="73"/>
      <c r="I12" s="73"/>
      <c r="J12" s="73"/>
      <c r="K12" s="14">
        <v>1488</v>
      </c>
      <c r="L12" s="71">
        <f t="shared" si="0"/>
        <v>35435.231999999996</v>
      </c>
      <c r="M12" s="108">
        <f t="shared" si="9"/>
        <v>221115.84767999998</v>
      </c>
      <c r="N12" s="89">
        <f t="shared" si="1"/>
        <v>45</v>
      </c>
      <c r="O12" s="65" t="str">
        <f>IF(ISNA(VLOOKUP($C12,ИД!$A$2:$I$11,8,0)),0,VLOOKUP($C12,ИД!$A$2:$I$11,8,0))</f>
        <v>LED светильник</v>
      </c>
      <c r="P12" s="66">
        <f>IF(ISNA(VLOOKUP($C12,ИД!$A$2:$I$11,9,0)),0,VLOOKUP($C12,ИД!$A$2:$I$11,9,0))</f>
        <v>36</v>
      </c>
      <c r="Q12" s="66">
        <f t="shared" si="10"/>
        <v>1488</v>
      </c>
      <c r="R12" s="72">
        <f t="shared" si="11"/>
        <v>2410.56</v>
      </c>
      <c r="S12" s="72">
        <f t="shared" si="12"/>
        <v>33024.671999999999</v>
      </c>
      <c r="T12" s="90">
        <f t="shared" si="13"/>
        <v>206073.95327999999</v>
      </c>
      <c r="U12" s="97">
        <f>IF(ISNA(VLOOKUP($C12,ИД!$A$2:$G$11,7,0)),0,VLOOKUP($C12,ИД!$A$2:$G$11,7,0))</f>
        <v>1400</v>
      </c>
      <c r="V12" s="8">
        <f t="shared" si="14"/>
        <v>63000</v>
      </c>
      <c r="W12" s="8">
        <f t="shared" si="7"/>
        <v>0.30571549192536557</v>
      </c>
      <c r="X12" s="98">
        <f>IF(ISNA(VLOOKUP($C12,ИД!$A$2:$J$11,10,0)),0,VLOOKUP($C12,ИД!$A$2:$J$11,10,0))</f>
        <v>1</v>
      </c>
      <c r="Y12" s="101">
        <f>IF(ISNA(VLOOKUP($C12,ИД!$A$2:$F$11,6,0)),0,VLOOKUP($C12,ИД!$A$2:$F$11,6,0))</f>
        <v>6150</v>
      </c>
      <c r="Z12" s="34">
        <f t="shared" si="6"/>
        <v>276750</v>
      </c>
      <c r="AA12" s="34">
        <f t="shared" si="8"/>
        <v>1.3429644823864273</v>
      </c>
      <c r="AB12" s="102">
        <f>IF(ISNA(VLOOKUP($C12,ИД!$A$2:$E$11,5,0)),0,VLOOKUP($C12,ИД!$A$2:$E$11,5,0))</f>
        <v>3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07" t="s">
        <v>80</v>
      </c>
      <c r="B13" s="13">
        <v>18</v>
      </c>
      <c r="C13" s="13" t="s">
        <v>21</v>
      </c>
      <c r="D13" s="64">
        <f>IF(ISNA(VLOOKUP($C13,ИД!$A$2:$D$11,2,0)),0,VLOOKUP($C13,ИД!$A$2:$D$11,2,0))</f>
        <v>2</v>
      </c>
      <c r="E13" s="64">
        <f>IF(ISNA(VLOOKUP($C13,ИД!$A$2:$D$11,2,0)),0,VLOOKUP($C13,ИД!$A$2:$D$11,3,0))</f>
        <v>36</v>
      </c>
      <c r="F13" s="64">
        <f>IF(ISNA(VLOOKUP($C13,ИД!$A$2:$D$11,2,0)),0,VLOOKUP($C13,ИД!$A$2:$D$11,4,0))</f>
        <v>75.599999999999994</v>
      </c>
      <c r="G13" s="11">
        <v>8</v>
      </c>
      <c r="H13" s="73"/>
      <c r="I13" s="73"/>
      <c r="J13" s="73"/>
      <c r="K13" s="14">
        <v>992</v>
      </c>
      <c r="L13" s="71">
        <f t="shared" si="0"/>
        <v>10799.308799999999</v>
      </c>
      <c r="M13" s="108">
        <f t="shared" si="9"/>
        <v>67387.68691199999</v>
      </c>
      <c r="N13" s="89">
        <f t="shared" si="1"/>
        <v>18</v>
      </c>
      <c r="O13" s="65" t="str">
        <f>IF(ISNA(VLOOKUP($C13,ИД!$A$2:$I$11,8,0)),0,VLOOKUP($C13,ИД!$A$2:$I$11,8,0))</f>
        <v>LED светильник</v>
      </c>
      <c r="P13" s="66">
        <f>IF(ISNA(VLOOKUP($C13,ИД!$A$2:$I$11,9,0)),0,VLOOKUP($C13,ИД!$A$2:$I$11,9,0))</f>
        <v>36</v>
      </c>
      <c r="Q13" s="66">
        <f t="shared" si="10"/>
        <v>992</v>
      </c>
      <c r="R13" s="72">
        <f t="shared" si="11"/>
        <v>642.81600000000003</v>
      </c>
      <c r="S13" s="72">
        <f t="shared" si="12"/>
        <v>10156.492799999998</v>
      </c>
      <c r="T13" s="90">
        <f t="shared" si="13"/>
        <v>63376.515071999987</v>
      </c>
      <c r="U13" s="97">
        <f>IF(ISNA(VLOOKUP($C13,ИД!$A$2:$G$11,7,0)),0,VLOOKUP($C13,ИД!$A$2:$G$11,7,0))</f>
        <v>1400</v>
      </c>
      <c r="V13" s="8">
        <f t="shared" si="14"/>
        <v>25200</v>
      </c>
      <c r="W13" s="8">
        <f t="shared" si="7"/>
        <v>0.39762363032064957</v>
      </c>
      <c r="X13" s="98">
        <f>IF(ISNA(VLOOKUP($C13,ИД!$A$2:$J$11,10,0)),0,VLOOKUP($C13,ИД!$A$2:$J$11,10,0))</f>
        <v>1</v>
      </c>
      <c r="Y13" s="101">
        <f>IF(ISNA(VLOOKUP($C13,ИД!$A$2:$F$11,6,0)),0,VLOOKUP($C13,ИД!$A$2:$F$11,6,0))</f>
        <v>6150</v>
      </c>
      <c r="Z13" s="34">
        <f t="shared" si="6"/>
        <v>110700</v>
      </c>
      <c r="AA13" s="34">
        <f t="shared" si="8"/>
        <v>1.7467038046228536</v>
      </c>
      <c r="AB13" s="102">
        <f>IF(ISNA(VLOOKUP($C13,ИД!$A$2:$E$11,5,0)),0,VLOOKUP($C13,ИД!$A$2:$E$11,5,0))</f>
        <v>3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07" t="s">
        <v>81</v>
      </c>
      <c r="B14" s="13">
        <v>5</v>
      </c>
      <c r="C14" s="13" t="s">
        <v>21</v>
      </c>
      <c r="D14" s="64">
        <f>IF(ISNA(VLOOKUP($C14,ИД!$A$2:$D$11,2,0)),0,VLOOKUP($C14,ИД!$A$2:$D$11,2,0))</f>
        <v>2</v>
      </c>
      <c r="E14" s="64">
        <f>IF(ISNA(VLOOKUP($C14,ИД!$A$2:$D$11,2,0)),0,VLOOKUP($C14,ИД!$A$2:$D$11,3,0))</f>
        <v>36</v>
      </c>
      <c r="F14" s="64">
        <f>IF(ISNA(VLOOKUP($C14,ИД!$A$2:$D$11,2,0)),0,VLOOKUP($C14,ИД!$A$2:$D$11,4,0))</f>
        <v>75.599999999999994</v>
      </c>
      <c r="G14" s="11">
        <v>9</v>
      </c>
      <c r="H14" s="73"/>
      <c r="I14" s="73"/>
      <c r="J14" s="73"/>
      <c r="K14" s="14">
        <v>248</v>
      </c>
      <c r="L14" s="71">
        <f t="shared" si="0"/>
        <v>843.69600000000003</v>
      </c>
      <c r="M14" s="108">
        <f t="shared" si="9"/>
        <v>5264.6630400000004</v>
      </c>
      <c r="N14" s="89">
        <f t="shared" si="1"/>
        <v>5</v>
      </c>
      <c r="O14" s="65" t="str">
        <f>IF(ISNA(VLOOKUP($C14,ИД!$A$2:$I$11,8,0)),0,VLOOKUP($C14,ИД!$A$2:$I$11,8,0))</f>
        <v>LED светильник</v>
      </c>
      <c r="P14" s="66">
        <f>IF(ISNA(VLOOKUP($C14,ИД!$A$2:$I$11,9,0)),0,VLOOKUP($C14,ИД!$A$2:$I$11,9,0))</f>
        <v>36</v>
      </c>
      <c r="Q14" s="66">
        <f t="shared" si="10"/>
        <v>248</v>
      </c>
      <c r="R14" s="72">
        <f t="shared" si="11"/>
        <v>44.64</v>
      </c>
      <c r="S14" s="72">
        <f t="shared" si="12"/>
        <v>799.05600000000004</v>
      </c>
      <c r="T14" s="90">
        <f t="shared" si="13"/>
        <v>4986.1094400000002</v>
      </c>
      <c r="U14" s="97">
        <f>IF(ISNA(VLOOKUP($C14,ИД!$A$2:$G$11,7,0)),0,VLOOKUP($C14,ИД!$A$2:$G$11,7,0))</f>
        <v>1400</v>
      </c>
      <c r="V14" s="8">
        <f t="shared" si="14"/>
        <v>7000</v>
      </c>
      <c r="W14" s="8">
        <f t="shared" si="7"/>
        <v>1.4039001919701144</v>
      </c>
      <c r="X14" s="98">
        <f>IF(ISNA(VLOOKUP($C14,ИД!$A$2:$J$11,10,0)),0,VLOOKUP($C14,ИД!$A$2:$J$11,10,0))</f>
        <v>1</v>
      </c>
      <c r="Y14" s="101">
        <f>IF(ISNA(VLOOKUP($C14,ИД!$A$2:$F$11,6,0)),0,VLOOKUP($C14,ИД!$A$2:$F$11,6,0))</f>
        <v>6150</v>
      </c>
      <c r="Z14" s="34">
        <f t="shared" si="6"/>
        <v>30750</v>
      </c>
      <c r="AA14" s="34">
        <f t="shared" si="8"/>
        <v>6.1671329861544315</v>
      </c>
      <c r="AB14" s="102">
        <f>IF(ISNA(VLOOKUP($C14,ИД!$A$2:$E$11,5,0)),0,VLOOKUP($C14,ИД!$A$2:$E$11,5,0))</f>
        <v>3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07" t="s">
        <v>81</v>
      </c>
      <c r="B15" s="13">
        <v>24</v>
      </c>
      <c r="C15" s="13" t="s">
        <v>26</v>
      </c>
      <c r="D15" s="64">
        <f>IF(ISNA(VLOOKUP($C15,ИД!$A$2:$D$11,2,0)),0,VLOOKUP($C15,ИД!$A$2:$D$11,2,0))</f>
        <v>1</v>
      </c>
      <c r="E15" s="64">
        <f>IF(ISNA(VLOOKUP($C15,ИД!$A$2:$D$11,2,0)),0,VLOOKUP($C15,ИД!$A$2:$D$11,3,0))</f>
        <v>20</v>
      </c>
      <c r="F15" s="64">
        <f>IF(ISNA(VLOOKUP($C15,ИД!$A$2:$D$11,2,0)),0,VLOOKUP($C15,ИД!$A$2:$D$11,4,0))</f>
        <v>20</v>
      </c>
      <c r="G15" s="11">
        <v>10</v>
      </c>
      <c r="H15" s="73"/>
      <c r="I15" s="73"/>
      <c r="J15" s="73"/>
      <c r="K15" s="14">
        <v>248</v>
      </c>
      <c r="L15" s="71">
        <f t="shared" si="0"/>
        <v>1190.4000000000001</v>
      </c>
      <c r="M15" s="108">
        <f t="shared" si="9"/>
        <v>7428.0960000000005</v>
      </c>
      <c r="N15" s="89">
        <f t="shared" si="1"/>
        <v>24</v>
      </c>
      <c r="O15" s="65" t="str">
        <f>IF(ISNA(VLOOKUP($C15,ИД!$A$2:$I$11,8,0)),0,VLOOKUP($C15,ИД!$A$2:$I$11,8,0))</f>
        <v>LED лампа</v>
      </c>
      <c r="P15" s="66">
        <f>IF(ISNA(VLOOKUP($C15,ИД!$A$2:$I$11,9,0)),0,VLOOKUP($C15,ИД!$A$2:$I$11,9,0))</f>
        <v>10</v>
      </c>
      <c r="Q15" s="66">
        <f t="shared" si="10"/>
        <v>248</v>
      </c>
      <c r="R15" s="72">
        <f t="shared" si="11"/>
        <v>59.52</v>
      </c>
      <c r="S15" s="72">
        <f t="shared" si="12"/>
        <v>1130.8800000000001</v>
      </c>
      <c r="T15" s="90">
        <f t="shared" si="13"/>
        <v>7056.6912000000011</v>
      </c>
      <c r="U15" s="97">
        <f>IF(ISNA(VLOOKUP($C15,ИД!$A$2:$G$11,7,0)),0,VLOOKUP($C15,ИД!$A$2:$G$11,7,0))</f>
        <v>100</v>
      </c>
      <c r="V15" s="8">
        <f t="shared" si="14"/>
        <v>2400</v>
      </c>
      <c r="W15" s="8">
        <f t="shared" si="7"/>
        <v>0.34010273823516601</v>
      </c>
      <c r="X15" s="98">
        <f>IF(ISNA(VLOOKUP($C15,ИД!$A$2:$J$11,10,0)),0,VLOOKUP($C15,ИД!$A$2:$J$11,10,0))</f>
        <v>1</v>
      </c>
      <c r="Y15" s="101">
        <f>IF(ISNA(VLOOKUP($C15,ИД!$A$2:$F$11,6,0)),0,VLOOKUP($C15,ИД!$A$2:$F$11,6,0))</f>
        <v>150</v>
      </c>
      <c r="Z15" s="34">
        <f t="shared" si="6"/>
        <v>3600</v>
      </c>
      <c r="AA15" s="34">
        <f t="shared" si="8"/>
        <v>0.51015410735274902</v>
      </c>
      <c r="AB15" s="102">
        <f>IF(ISNA(VLOOKUP($C15,ИД!$A$2:$E$11,5,0)),0,VLOOKUP($C15,ИД!$A$2:$E$11,5,0))</f>
        <v>3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07" t="s">
        <v>84</v>
      </c>
      <c r="B16" s="13">
        <v>6</v>
      </c>
      <c r="C16" s="13" t="s">
        <v>26</v>
      </c>
      <c r="D16" s="64">
        <f>IF(ISNA(VLOOKUP($C16,ИД!$A$2:$D$11,2,0)),0,VLOOKUP($C16,ИД!$A$2:$D$11,2,0))</f>
        <v>1</v>
      </c>
      <c r="E16" s="64">
        <f>IF(ISNA(VLOOKUP($C16,ИД!$A$2:$D$11,2,0)),0,VLOOKUP($C16,ИД!$A$2:$D$11,3,0))</f>
        <v>20</v>
      </c>
      <c r="F16" s="64">
        <f>IF(ISNA(VLOOKUP($C16,ИД!$A$2:$D$11,2,0)),0,VLOOKUP($C16,ИД!$A$2:$D$11,4,0))</f>
        <v>20</v>
      </c>
      <c r="G16" s="11">
        <v>11</v>
      </c>
      <c r="H16" s="73"/>
      <c r="I16" s="73"/>
      <c r="J16" s="73"/>
      <c r="K16" s="14">
        <v>992</v>
      </c>
      <c r="L16" s="71">
        <f t="shared" si="0"/>
        <v>1309.44</v>
      </c>
      <c r="M16" s="108">
        <f t="shared" si="9"/>
        <v>8170.905600000001</v>
      </c>
      <c r="N16" s="89">
        <f t="shared" si="1"/>
        <v>6</v>
      </c>
      <c r="O16" s="65" t="str">
        <f>IF(ISNA(VLOOKUP($C16,ИД!$A$2:$I$11,8,0)),0,VLOOKUP($C16,ИД!$A$2:$I$11,8,0))</f>
        <v>LED лампа</v>
      </c>
      <c r="P16" s="66">
        <f>IF(ISNA(VLOOKUP($C16,ИД!$A$2:$I$11,9,0)),0,VLOOKUP($C16,ИД!$A$2:$I$11,9,0))</f>
        <v>10</v>
      </c>
      <c r="Q16" s="66">
        <f t="shared" si="10"/>
        <v>992</v>
      </c>
      <c r="R16" s="72">
        <f t="shared" si="11"/>
        <v>59.52</v>
      </c>
      <c r="S16" s="72">
        <f t="shared" si="12"/>
        <v>1249.92</v>
      </c>
      <c r="T16" s="90">
        <f t="shared" si="13"/>
        <v>7799.5008000000007</v>
      </c>
      <c r="U16" s="97">
        <f>IF(ISNA(VLOOKUP($C16,ИД!$A$2:$G$11,7,0)),0,VLOOKUP($C16,ИД!$A$2:$G$11,7,0))</f>
        <v>100</v>
      </c>
      <c r="V16" s="8">
        <f t="shared" si="14"/>
        <v>600</v>
      </c>
      <c r="W16" s="8">
        <f t="shared" si="7"/>
        <v>7.6928000315097084E-2</v>
      </c>
      <c r="X16" s="98">
        <f>IF(ISNA(VLOOKUP($C16,ИД!$A$2:$J$11,10,0)),0,VLOOKUP($C16,ИД!$A$2:$J$11,10,0))</f>
        <v>1</v>
      </c>
      <c r="Y16" s="101">
        <f>IF(ISNA(VLOOKUP($C16,ИД!$A$2:$F$11,6,0)),0,VLOOKUP($C16,ИД!$A$2:$F$11,6,0))</f>
        <v>150</v>
      </c>
      <c r="Z16" s="34">
        <f t="shared" si="6"/>
        <v>900</v>
      </c>
      <c r="AA16" s="34">
        <f t="shared" si="8"/>
        <v>0.11539200047264563</v>
      </c>
      <c r="AB16" s="102">
        <f>IF(ISNA(VLOOKUP($C16,ИД!$A$2:$E$11,5,0)),0,VLOOKUP($C16,ИД!$A$2:$E$11,5,0))</f>
        <v>3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7" t="s">
        <v>85</v>
      </c>
      <c r="B17" s="13">
        <v>4</v>
      </c>
      <c r="C17" s="13" t="s">
        <v>21</v>
      </c>
      <c r="D17" s="64">
        <f>IF(ISNA(VLOOKUP($C17,ИД!$A$2:$D$11,2,0)),0,VLOOKUP($C17,ИД!$A$2:$D$11,2,0))</f>
        <v>2</v>
      </c>
      <c r="E17" s="64">
        <f>IF(ISNA(VLOOKUP($C17,ИД!$A$2:$D$11,2,0)),0,VLOOKUP($C17,ИД!$A$2:$D$11,3,0))</f>
        <v>36</v>
      </c>
      <c r="F17" s="64">
        <f>IF(ISNA(VLOOKUP($C17,ИД!$A$2:$D$11,2,0)),0,VLOOKUP($C17,ИД!$A$2:$D$11,4,0))</f>
        <v>75.599999999999994</v>
      </c>
      <c r="G17" s="11">
        <v>12</v>
      </c>
      <c r="H17" s="73"/>
      <c r="I17" s="73"/>
      <c r="J17" s="73"/>
      <c r="K17" s="14">
        <v>496</v>
      </c>
      <c r="L17" s="71">
        <f t="shared" si="0"/>
        <v>1799.8847999999998</v>
      </c>
      <c r="M17" s="108">
        <f t="shared" si="9"/>
        <v>11231.281152</v>
      </c>
      <c r="N17" s="89">
        <f t="shared" si="1"/>
        <v>4</v>
      </c>
      <c r="O17" s="65" t="str">
        <f>IF(ISNA(VLOOKUP($C17,ИД!$A$2:$I$11,8,0)),0,VLOOKUP($C17,ИД!$A$2:$I$11,8,0))</f>
        <v>LED светильник</v>
      </c>
      <c r="P17" s="66">
        <f>IF(ISNA(VLOOKUP($C17,ИД!$A$2:$I$11,9,0)),0,VLOOKUP($C17,ИД!$A$2:$I$11,9,0))</f>
        <v>36</v>
      </c>
      <c r="Q17" s="66">
        <f t="shared" si="10"/>
        <v>496</v>
      </c>
      <c r="R17" s="72">
        <f t="shared" si="11"/>
        <v>71.424000000000007</v>
      </c>
      <c r="S17" s="72">
        <f t="shared" si="12"/>
        <v>1728.4607999999998</v>
      </c>
      <c r="T17" s="90">
        <f t="shared" si="13"/>
        <v>10785.595391999999</v>
      </c>
      <c r="U17" s="97">
        <f>IF(ISNA(VLOOKUP($C17,ИД!$A$2:$G$11,7,0)),0,VLOOKUP($C17,ИД!$A$2:$G$11,7,0))</f>
        <v>1400</v>
      </c>
      <c r="V17" s="8">
        <f t="shared" si="14"/>
        <v>5600</v>
      </c>
      <c r="W17" s="8">
        <f t="shared" si="7"/>
        <v>0.51921102141043496</v>
      </c>
      <c r="X17" s="98">
        <f>IF(ISNA(VLOOKUP($C17,ИД!$A$2:$J$11,10,0)),0,VLOOKUP($C17,ИД!$A$2:$J$11,10,0))</f>
        <v>1</v>
      </c>
      <c r="Y17" s="101">
        <f>IF(ISNA(VLOOKUP($C17,ИД!$A$2:$F$11,6,0)),0,VLOOKUP($C17,ИД!$A$2:$F$11,6,0))</f>
        <v>6150</v>
      </c>
      <c r="Z17" s="34">
        <f t="shared" si="6"/>
        <v>24600</v>
      </c>
      <c r="AA17" s="34">
        <f t="shared" si="8"/>
        <v>2.2808198440529819</v>
      </c>
      <c r="AB17" s="102">
        <f>IF(ISNA(VLOOKUP($C17,ИД!$A$2:$E$11,5,0)),0,VLOOKUP($C17,ИД!$A$2:$E$11,5,0))</f>
        <v>3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7" t="s">
        <v>83</v>
      </c>
      <c r="B18" s="13">
        <v>3</v>
      </c>
      <c r="C18" s="13" t="s">
        <v>26</v>
      </c>
      <c r="D18" s="64">
        <f>IF(ISNA(VLOOKUP($C18,ИД!$A$2:$D$11,2,0)),0,VLOOKUP($C18,ИД!$A$2:$D$11,2,0))</f>
        <v>1</v>
      </c>
      <c r="E18" s="64">
        <f>IF(ISNA(VLOOKUP($C18,ИД!$A$2:$D$11,2,0)),0,VLOOKUP($C18,ИД!$A$2:$D$11,3,0))</f>
        <v>20</v>
      </c>
      <c r="F18" s="64">
        <f>IF(ISNA(VLOOKUP($C18,ИД!$A$2:$D$11,2,0)),0,VLOOKUP($C18,ИД!$A$2:$D$11,4,0))</f>
        <v>20</v>
      </c>
      <c r="G18" s="11">
        <v>13</v>
      </c>
      <c r="H18" s="73"/>
      <c r="I18" s="73"/>
      <c r="J18" s="73"/>
      <c r="K18" s="14">
        <v>1240</v>
      </c>
      <c r="L18" s="71">
        <f t="shared" si="0"/>
        <v>967.2</v>
      </c>
      <c r="M18" s="108">
        <f t="shared" si="9"/>
        <v>6035.3280000000004</v>
      </c>
      <c r="N18" s="89">
        <f t="shared" si="1"/>
        <v>3</v>
      </c>
      <c r="O18" s="65" t="str">
        <f>IF(ISNA(VLOOKUP($C18,ИД!$A$2:$I$11,8,0)),0,VLOOKUP($C18,ИД!$A$2:$I$11,8,0))</f>
        <v>LED лампа</v>
      </c>
      <c r="P18" s="66">
        <f>IF(ISNA(VLOOKUP($C18,ИД!$A$2:$I$11,9,0)),0,VLOOKUP($C18,ИД!$A$2:$I$11,9,0))</f>
        <v>10</v>
      </c>
      <c r="Q18" s="66">
        <f t="shared" si="10"/>
        <v>1240</v>
      </c>
      <c r="R18" s="72">
        <f t="shared" si="11"/>
        <v>37.200000000000003</v>
      </c>
      <c r="S18" s="72">
        <f t="shared" si="12"/>
        <v>930</v>
      </c>
      <c r="T18" s="90">
        <f t="shared" si="13"/>
        <v>5803.2</v>
      </c>
      <c r="U18" s="97">
        <f>IF(ISNA(VLOOKUP($C18,ИД!$A$2:$G$11,7,0)),0,VLOOKUP($C18,ИД!$A$2:$G$11,7,0))</f>
        <v>100</v>
      </c>
      <c r="V18" s="8">
        <f t="shared" si="14"/>
        <v>300</v>
      </c>
      <c r="W18" s="8">
        <f t="shared" si="7"/>
        <v>5.1695616211745246E-2</v>
      </c>
      <c r="X18" s="98">
        <f>IF(ISNA(VLOOKUP($C18,ИД!$A$2:$J$11,10,0)),0,VLOOKUP($C18,ИД!$A$2:$J$11,10,0))</f>
        <v>1</v>
      </c>
      <c r="Y18" s="101">
        <f>IF(ISNA(VLOOKUP($C18,ИД!$A$2:$F$11,6,0)),0,VLOOKUP($C18,ИД!$A$2:$F$11,6,0))</f>
        <v>150</v>
      </c>
      <c r="Z18" s="34">
        <f t="shared" si="6"/>
        <v>450</v>
      </c>
      <c r="AA18" s="34">
        <f t="shared" si="8"/>
        <v>7.7543424317617862E-2</v>
      </c>
      <c r="AB18" s="102">
        <f>IF(ISNA(VLOOKUP($C18,ИД!$A$2:$E$11,5,0)),0,VLOOKUP($C18,ИД!$A$2:$E$11,5,0))</f>
        <v>3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7" t="s">
        <v>86</v>
      </c>
      <c r="B19" s="13">
        <v>20</v>
      </c>
      <c r="C19" s="13" t="s">
        <v>26</v>
      </c>
      <c r="D19" s="64">
        <f>IF(ISNA(VLOOKUP($C19,ИД!$A$2:$D$11,2,0)),0,VLOOKUP($C19,ИД!$A$2:$D$11,2,0))</f>
        <v>1</v>
      </c>
      <c r="E19" s="64">
        <f>IF(ISNA(VLOOKUP($C19,ИД!$A$2:$D$11,2,0)),0,VLOOKUP($C19,ИД!$A$2:$D$11,3,0))</f>
        <v>20</v>
      </c>
      <c r="F19" s="64">
        <f>IF(ISNA(VLOOKUP($C19,ИД!$A$2:$D$11,2,0)),0,VLOOKUP($C19,ИД!$A$2:$D$11,4,0))</f>
        <v>20</v>
      </c>
      <c r="G19" s="11">
        <v>14</v>
      </c>
      <c r="H19" s="73"/>
      <c r="I19" s="73"/>
      <c r="J19" s="73"/>
      <c r="K19" s="14">
        <v>992</v>
      </c>
      <c r="L19" s="71">
        <f t="shared" si="0"/>
        <v>5555.2</v>
      </c>
      <c r="M19" s="108">
        <f t="shared" si="9"/>
        <v>34664.447999999997</v>
      </c>
      <c r="N19" s="89">
        <f t="shared" si="1"/>
        <v>20</v>
      </c>
      <c r="O19" s="65" t="str">
        <f>IF(ISNA(VLOOKUP($C19,ИД!$A$2:$I$11,8,0)),0,VLOOKUP($C19,ИД!$A$2:$I$11,8,0))</f>
        <v>LED лампа</v>
      </c>
      <c r="P19" s="66">
        <f>IF(ISNA(VLOOKUP($C19,ИД!$A$2:$I$11,9,0)),0,VLOOKUP($C19,ИД!$A$2:$I$11,9,0))</f>
        <v>10</v>
      </c>
      <c r="Q19" s="66">
        <f t="shared" si="10"/>
        <v>992</v>
      </c>
      <c r="R19" s="72">
        <f t="shared" si="11"/>
        <v>198.4</v>
      </c>
      <c r="S19" s="72">
        <f t="shared" si="12"/>
        <v>5356.8</v>
      </c>
      <c r="T19" s="90">
        <f t="shared" si="13"/>
        <v>33426.432000000001</v>
      </c>
      <c r="U19" s="97">
        <f>IF(ISNA(VLOOKUP($C19,ИД!$A$2:$G$11,7,0)),0,VLOOKUP($C19,ИД!$A$2:$G$11,7,0))</f>
        <v>100</v>
      </c>
      <c r="V19" s="8">
        <f t="shared" si="14"/>
        <v>2000</v>
      </c>
      <c r="W19" s="8">
        <f t="shared" si="7"/>
        <v>5.9832889133964402E-2</v>
      </c>
      <c r="X19" s="98">
        <f>IF(ISNA(VLOOKUP($C19,ИД!$A$2:$J$11,10,0)),0,VLOOKUP($C19,ИД!$A$2:$J$11,10,0))</f>
        <v>1</v>
      </c>
      <c r="Y19" s="101">
        <f>IF(ISNA(VLOOKUP($C19,ИД!$A$2:$F$11,6,0)),0,VLOOKUP($C19,ИД!$A$2:$F$11,6,0))</f>
        <v>150</v>
      </c>
      <c r="Z19" s="34">
        <f t="shared" si="6"/>
        <v>3000</v>
      </c>
      <c r="AA19" s="34">
        <f t="shared" si="8"/>
        <v>8.9749333700946607E-2</v>
      </c>
      <c r="AB19" s="102">
        <f>IF(ISNA(VLOOKUP($C19,ИД!$A$2:$E$11,5,0)),0,VLOOKUP($C19,ИД!$A$2:$E$11,5,0))</f>
        <v>3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7" t="s">
        <v>91</v>
      </c>
      <c r="B20" s="13">
        <v>1</v>
      </c>
      <c r="C20" s="13" t="s">
        <v>21</v>
      </c>
      <c r="D20" s="64">
        <f>IF(ISNA(VLOOKUP($C20,ИД!$A$2:$D$11,2,0)),0,VLOOKUP($C20,ИД!$A$2:$D$11,2,0))</f>
        <v>2</v>
      </c>
      <c r="E20" s="64">
        <f>IF(ISNA(VLOOKUP($C20,ИД!$A$2:$D$11,2,0)),0,VLOOKUP($C20,ИД!$A$2:$D$11,3,0))</f>
        <v>36</v>
      </c>
      <c r="F20" s="64">
        <f>IF(ISNA(VLOOKUP($C20,ИД!$A$2:$D$11,2,0)),0,VLOOKUP($C20,ИД!$A$2:$D$11,4,0))</f>
        <v>75.599999999999994</v>
      </c>
      <c r="G20" s="11">
        <v>15</v>
      </c>
      <c r="H20" s="73"/>
      <c r="I20" s="73"/>
      <c r="J20" s="73"/>
      <c r="K20" s="14">
        <v>248</v>
      </c>
      <c r="L20" s="71">
        <f t="shared" si="0"/>
        <v>281.23199999999997</v>
      </c>
      <c r="M20" s="108">
        <f t="shared" si="9"/>
        <v>1754.8876799999998</v>
      </c>
      <c r="N20" s="89">
        <f t="shared" si="1"/>
        <v>1</v>
      </c>
      <c r="O20" s="65" t="str">
        <f>IF(ISNA(VLOOKUP($C20,ИД!$A$2:$I$11,8,0)),0,VLOOKUP($C20,ИД!$A$2:$I$11,8,0))</f>
        <v>LED светильник</v>
      </c>
      <c r="P20" s="66">
        <f>IF(ISNA(VLOOKUP($C20,ИД!$A$2:$I$11,9,0)),0,VLOOKUP($C20,ИД!$A$2:$I$11,9,0))</f>
        <v>36</v>
      </c>
      <c r="Q20" s="66">
        <f t="shared" si="10"/>
        <v>248</v>
      </c>
      <c r="R20" s="72">
        <f t="shared" si="11"/>
        <v>8.9280000000000008</v>
      </c>
      <c r="S20" s="72">
        <f t="shared" si="12"/>
        <v>272.30399999999997</v>
      </c>
      <c r="T20" s="90">
        <f t="shared" si="13"/>
        <v>1699.1769599999998</v>
      </c>
      <c r="U20" s="97">
        <f>IF(ISNA(VLOOKUP($C20,ИД!$A$2:$G$11,7,0)),0,VLOOKUP($C20,ИД!$A$2:$G$11,7,0))</f>
        <v>1400</v>
      </c>
      <c r="V20" s="8">
        <f t="shared" si="14"/>
        <v>1400</v>
      </c>
      <c r="W20" s="8">
        <f t="shared" si="7"/>
        <v>0.82392830938573947</v>
      </c>
      <c r="X20" s="98">
        <f>IF(ISNA(VLOOKUP($C20,ИД!$A$2:$J$11,10,0)),0,VLOOKUP($C20,ИД!$A$2:$J$11,10,0))</f>
        <v>1</v>
      </c>
      <c r="Y20" s="101">
        <f>IF(ISNA(VLOOKUP($C20,ИД!$A$2:$F$11,6,0)),0,VLOOKUP($C20,ИД!$A$2:$F$11,6,0))</f>
        <v>6150</v>
      </c>
      <c r="Z20" s="34">
        <f t="shared" si="6"/>
        <v>6150</v>
      </c>
      <c r="AA20" s="34">
        <f t="shared" si="8"/>
        <v>3.6193993590873554</v>
      </c>
      <c r="AB20" s="102">
        <f>IF(ISNA(VLOOKUP($C20,ИД!$A$2:$E$11,5,0)),0,VLOOKUP($C20,ИД!$A$2:$E$11,5,0))</f>
        <v>3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7" t="s">
        <v>87</v>
      </c>
      <c r="B21" s="13">
        <v>4</v>
      </c>
      <c r="C21" s="13" t="s">
        <v>23</v>
      </c>
      <c r="D21" s="64">
        <f>IF(ISNA(VLOOKUP($C21,ИД!$A$2:$D$11,2,0)),0,VLOOKUP($C21,ИД!$A$2:$D$11,2,0))</f>
        <v>4</v>
      </c>
      <c r="E21" s="64">
        <f>IF(ISNA(VLOOKUP($C21,ИД!$A$2:$D$11,2,0)),0,VLOOKUP($C21,ИД!$A$2:$D$11,3,0))</f>
        <v>18</v>
      </c>
      <c r="F21" s="64">
        <f>IF(ISNA(VLOOKUP($C21,ИД!$A$2:$D$11,2,0)),0,VLOOKUP($C21,ИД!$A$2:$D$11,4,0))</f>
        <v>75.600000000000009</v>
      </c>
      <c r="G21" s="11">
        <v>16</v>
      </c>
      <c r="H21" s="73"/>
      <c r="I21" s="73"/>
      <c r="J21" s="73"/>
      <c r="K21" s="14">
        <v>496</v>
      </c>
      <c r="L21" s="71">
        <f t="shared" si="0"/>
        <v>2399.8464000000004</v>
      </c>
      <c r="M21" s="108">
        <f t="shared" si="9"/>
        <v>14975.041536000002</v>
      </c>
      <c r="N21" s="89">
        <f t="shared" si="1"/>
        <v>4</v>
      </c>
      <c r="O21" s="65" t="str">
        <f>IF(ISNA(VLOOKUP($C21,ИД!$A$2:$I$11,8,0)),0,VLOOKUP($C21,ИД!$A$2:$I$11,8,0))</f>
        <v>LED светильник</v>
      </c>
      <c r="P21" s="66">
        <f>IF(ISNA(VLOOKUP($C21,ИД!$A$2:$I$11,9,0)),0,VLOOKUP($C21,ИД!$A$2:$I$11,9,0))</f>
        <v>36</v>
      </c>
      <c r="Q21" s="66">
        <f t="shared" si="10"/>
        <v>496</v>
      </c>
      <c r="R21" s="72">
        <f t="shared" si="11"/>
        <v>71.424000000000007</v>
      </c>
      <c r="S21" s="72">
        <f t="shared" si="12"/>
        <v>2328.4224000000004</v>
      </c>
      <c r="T21" s="90">
        <f t="shared" si="13"/>
        <v>14529.355776000002</v>
      </c>
      <c r="U21" s="97">
        <f>IF(ISNA(VLOOKUP($C21,ИД!$A$2:$G$11,7,0)),0,VLOOKUP($C21,ИД!$A$2:$G$11,7,0))</f>
        <v>1400</v>
      </c>
      <c r="V21" s="8">
        <f t="shared" si="14"/>
        <v>5600</v>
      </c>
      <c r="W21" s="8">
        <f t="shared" si="7"/>
        <v>0.38542658644578293</v>
      </c>
      <c r="X21" s="98">
        <f>IF(ISNA(VLOOKUP($C21,ИД!$A$2:$J$11,10,0)),0,VLOOKUP($C21,ИД!$A$2:$J$11,10,0))</f>
        <v>1</v>
      </c>
      <c r="Y21" s="101">
        <f>IF(ISNA(VLOOKUP($C21,ИД!$A$2:$F$11,6,0)),0,VLOOKUP($C21,ИД!$A$2:$F$11,6,0))</f>
        <v>5500</v>
      </c>
      <c r="Z21" s="34">
        <f t="shared" si="6"/>
        <v>22000</v>
      </c>
      <c r="AA21" s="34">
        <f t="shared" si="8"/>
        <v>1.5141758753227186</v>
      </c>
      <c r="AB21" s="102">
        <f>IF(ISNA(VLOOKUP($C21,ИД!$A$2:$E$11,5,0)),0,VLOOKUP($C21,ИД!$A$2:$E$11,5,0))</f>
        <v>3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7" t="s">
        <v>88</v>
      </c>
      <c r="B22" s="13">
        <v>3</v>
      </c>
      <c r="C22" s="13" t="s">
        <v>21</v>
      </c>
      <c r="D22" s="64">
        <f>IF(ISNA(VLOOKUP($C22,ИД!$A$2:$D$11,2,0)),0,VLOOKUP($C22,ИД!$A$2:$D$11,2,0))</f>
        <v>2</v>
      </c>
      <c r="E22" s="64">
        <f>IF(ISNA(VLOOKUP($C22,ИД!$A$2:$D$11,2,0)),0,VLOOKUP($C22,ИД!$A$2:$D$11,3,0))</f>
        <v>36</v>
      </c>
      <c r="F22" s="64">
        <f>IF(ISNA(VLOOKUP($C22,ИД!$A$2:$D$11,2,0)),0,VLOOKUP($C22,ИД!$A$2:$D$11,4,0))</f>
        <v>75.599999999999994</v>
      </c>
      <c r="G22" s="11">
        <v>17</v>
      </c>
      <c r="H22" s="73"/>
      <c r="I22" s="73"/>
      <c r="J22" s="73"/>
      <c r="K22" s="14">
        <v>248</v>
      </c>
      <c r="L22" s="71">
        <f t="shared" si="0"/>
        <v>956.1887999999999</v>
      </c>
      <c r="M22" s="108">
        <f t="shared" si="9"/>
        <v>5966.6181119999992</v>
      </c>
      <c r="N22" s="89">
        <f t="shared" si="1"/>
        <v>3</v>
      </c>
      <c r="O22" s="65" t="str">
        <f>IF(ISNA(VLOOKUP($C22,ИД!$A$2:$I$11,8,0)),0,VLOOKUP($C22,ИД!$A$2:$I$11,8,0))</f>
        <v>LED светильник</v>
      </c>
      <c r="P22" s="66">
        <f>IF(ISNA(VLOOKUP($C22,ИД!$A$2:$I$11,9,0)),0,VLOOKUP($C22,ИД!$A$2:$I$11,9,0))</f>
        <v>36</v>
      </c>
      <c r="Q22" s="66">
        <f t="shared" si="10"/>
        <v>248</v>
      </c>
      <c r="R22" s="72">
        <f t="shared" si="11"/>
        <v>26.783999999999999</v>
      </c>
      <c r="S22" s="72">
        <f t="shared" si="12"/>
        <v>929.40479999999991</v>
      </c>
      <c r="T22" s="90">
        <f t="shared" si="13"/>
        <v>5799.485952</v>
      </c>
      <c r="U22" s="97">
        <f>IF(ISNA(VLOOKUP($C22,ИД!$A$2:$G$11,7,0)),0,VLOOKUP($C22,ИД!$A$2:$G$11,7,0))</f>
        <v>1400</v>
      </c>
      <c r="V22" s="8">
        <f t="shared" si="14"/>
        <v>4200</v>
      </c>
      <c r="W22" s="8">
        <f t="shared" si="7"/>
        <v>0.72420211631887754</v>
      </c>
      <c r="X22" s="98">
        <f>IF(ISNA(VLOOKUP($C22,ИД!$A$2:$J$11,10,0)),0,VLOOKUP($C22,ИД!$A$2:$J$11,10,0))</f>
        <v>1</v>
      </c>
      <c r="Y22" s="101">
        <f>IF(ISNA(VLOOKUP($C22,ИД!$A$2:$F$11,6,0)),0,VLOOKUP($C22,ИД!$A$2:$F$11,6,0))</f>
        <v>6150</v>
      </c>
      <c r="Z22" s="34">
        <f t="shared" si="6"/>
        <v>18450</v>
      </c>
      <c r="AA22" s="34">
        <f t="shared" si="8"/>
        <v>3.1813164395436404</v>
      </c>
      <c r="AB22" s="102">
        <f>IF(ISNA(VLOOKUP($C22,ИД!$A$2:$E$11,5,0)),0,VLOOKUP($C22,ИД!$A$2:$E$11,5,0))</f>
        <v>3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7" t="s">
        <v>89</v>
      </c>
      <c r="B23" s="13">
        <v>5</v>
      </c>
      <c r="C23" s="13" t="s">
        <v>21</v>
      </c>
      <c r="D23" s="64">
        <f>IF(ISNA(VLOOKUP($C23,ИД!$A$2:$D$11,2,0)),0,VLOOKUP($C23,ИД!$A$2:$D$11,2,0))</f>
        <v>2</v>
      </c>
      <c r="E23" s="64">
        <f>IF(ISNA(VLOOKUP($C23,ИД!$A$2:$D$11,2,0)),0,VLOOKUP($C23,ИД!$A$2:$D$11,3,0))</f>
        <v>36</v>
      </c>
      <c r="F23" s="64">
        <f>IF(ISNA(VLOOKUP($C23,ИД!$A$2:$D$11,2,0)),0,VLOOKUP($C23,ИД!$A$2:$D$11,4,0))</f>
        <v>75.599999999999994</v>
      </c>
      <c r="G23" s="11">
        <v>18</v>
      </c>
      <c r="H23" s="73"/>
      <c r="I23" s="73"/>
      <c r="J23" s="73"/>
      <c r="K23" s="14">
        <v>1240</v>
      </c>
      <c r="L23" s="71">
        <f t="shared" si="0"/>
        <v>8436.9600000000009</v>
      </c>
      <c r="M23" s="108">
        <f t="shared" si="9"/>
        <v>52646.630400000009</v>
      </c>
      <c r="N23" s="89">
        <f t="shared" si="1"/>
        <v>5</v>
      </c>
      <c r="O23" s="65" t="str">
        <f>IF(ISNA(VLOOKUP($C23,ИД!$A$2:$I$11,8,0)),0,VLOOKUP($C23,ИД!$A$2:$I$11,8,0))</f>
        <v>LED светильник</v>
      </c>
      <c r="P23" s="66">
        <f>IF(ISNA(VLOOKUP($C23,ИД!$A$2:$I$11,9,0)),0,VLOOKUP($C23,ИД!$A$2:$I$11,9,0))</f>
        <v>36</v>
      </c>
      <c r="Q23" s="66">
        <f t="shared" si="10"/>
        <v>1240</v>
      </c>
      <c r="R23" s="72">
        <f t="shared" si="11"/>
        <v>223.2</v>
      </c>
      <c r="S23" s="72">
        <f t="shared" si="12"/>
        <v>8213.76</v>
      </c>
      <c r="T23" s="90">
        <f t="shared" si="13"/>
        <v>51253.862400000005</v>
      </c>
      <c r="U23" s="97">
        <f>IF(ISNA(VLOOKUP($C23,ИД!$A$2:$G$11,7,0)),0,VLOOKUP($C23,ИД!$A$2:$G$11,7,0))</f>
        <v>1400</v>
      </c>
      <c r="V23" s="8">
        <f t="shared" si="14"/>
        <v>7000</v>
      </c>
      <c r="W23" s="8">
        <f t="shared" si="7"/>
        <v>0.13657507302317959</v>
      </c>
      <c r="X23" s="98">
        <f>IF(ISNA(VLOOKUP($C23,ИД!$A$2:$J$11,10,0)),0,VLOOKUP($C23,ИД!$A$2:$J$11,10,0))</f>
        <v>1</v>
      </c>
      <c r="Y23" s="101">
        <f>IF(ISNA(VLOOKUP($C23,ИД!$A$2:$F$11,6,0)),0,VLOOKUP($C23,ИД!$A$2:$F$11,6,0))</f>
        <v>6150</v>
      </c>
      <c r="Z23" s="34">
        <f t="shared" si="6"/>
        <v>30750</v>
      </c>
      <c r="AA23" s="34">
        <f t="shared" si="8"/>
        <v>0.59995478506611044</v>
      </c>
      <c r="AB23" s="102">
        <f>IF(ISNA(VLOOKUP($C23,ИД!$A$2:$E$11,5,0)),0,VLOOKUP($C23,ИД!$A$2:$E$11,5,0))</f>
        <v>3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7" t="s">
        <v>90</v>
      </c>
      <c r="B24" s="13">
        <v>3</v>
      </c>
      <c r="C24" s="13" t="s">
        <v>21</v>
      </c>
      <c r="D24" s="64">
        <f>IF(ISNA(VLOOKUP($C24,ИД!$A$2:$D$11,2,0)),0,VLOOKUP($C24,ИД!$A$2:$D$11,2,0))</f>
        <v>2</v>
      </c>
      <c r="E24" s="64">
        <f>IF(ISNA(VLOOKUP($C24,ИД!$A$2:$D$11,2,0)),0,VLOOKUP($C24,ИД!$A$2:$D$11,3,0))</f>
        <v>36</v>
      </c>
      <c r="F24" s="64">
        <f>IF(ISNA(VLOOKUP($C24,ИД!$A$2:$D$11,2,0)),0,VLOOKUP($C24,ИД!$A$2:$D$11,4,0))</f>
        <v>75.599999999999994</v>
      </c>
      <c r="G24" s="11">
        <v>19</v>
      </c>
      <c r="H24" s="73"/>
      <c r="I24" s="73"/>
      <c r="J24" s="73"/>
      <c r="K24" s="14">
        <v>1240</v>
      </c>
      <c r="L24" s="71">
        <f t="shared" si="0"/>
        <v>5343.4080000000004</v>
      </c>
      <c r="M24" s="108">
        <f t="shared" ref="M24:M146" si="15">L24*$B$221</f>
        <v>33342.865920000004</v>
      </c>
      <c r="N24" s="89">
        <f t="shared" si="1"/>
        <v>3</v>
      </c>
      <c r="O24" s="65" t="str">
        <f>IF(ISNA(VLOOKUP($C24,ИД!$A$2:$I$11,8,0)),0,VLOOKUP($C24,ИД!$A$2:$I$11,8,0))</f>
        <v>LED светильник</v>
      </c>
      <c r="P24" s="66">
        <f>IF(ISNA(VLOOKUP($C24,ИД!$A$2:$I$11,9,0)),0,VLOOKUP($C24,ИД!$A$2:$I$11,9,0))</f>
        <v>36</v>
      </c>
      <c r="Q24" s="66">
        <f t="shared" ref="Q24:Q146" si="16">K24</f>
        <v>1240</v>
      </c>
      <c r="R24" s="72">
        <f t="shared" ref="R24:R146" si="17">P24*N24*Q24/1000</f>
        <v>133.91999999999999</v>
      </c>
      <c r="S24" s="72">
        <f t="shared" ref="S24:S146" si="18">L24-R24</f>
        <v>5209.4880000000003</v>
      </c>
      <c r="T24" s="90">
        <f t="shared" ref="T24:T146" si="19">S24*$B$221</f>
        <v>32507.205120000002</v>
      </c>
      <c r="U24" s="97">
        <f>IF(ISNA(VLOOKUP($C24,ИД!$A$2:$G$11,7,0)),0,VLOOKUP($C24,ИД!$A$2:$G$11,7,0))</f>
        <v>1400</v>
      </c>
      <c r="V24" s="8">
        <f t="shared" ref="V24:V146" si="20">N24*U24</f>
        <v>4200</v>
      </c>
      <c r="W24" s="8">
        <f t="shared" si="7"/>
        <v>0.12920212563632416</v>
      </c>
      <c r="X24" s="98">
        <f>IF(ISNA(VLOOKUP($C24,ИД!$A$2:$J$11,10,0)),0,VLOOKUP($C24,ИД!$A$2:$J$11,10,0))</f>
        <v>1</v>
      </c>
      <c r="Y24" s="101">
        <f>IF(ISNA(VLOOKUP($C24,ИД!$A$2:$F$11,6,0)),0,VLOOKUP($C24,ИД!$A$2:$F$11,6,0))</f>
        <v>6150</v>
      </c>
      <c r="Z24" s="34">
        <f t="shared" si="6"/>
        <v>18450</v>
      </c>
      <c r="AA24" s="34">
        <f t="shared" si="8"/>
        <v>0.5675664804738525</v>
      </c>
      <c r="AB24" s="102">
        <f>IF(ISNA(VLOOKUP($C24,ИД!$A$2:$E$11,5,0)),0,VLOOKUP($C24,ИД!$A$2:$E$11,5,0))</f>
        <v>3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7" t="s">
        <v>92</v>
      </c>
      <c r="B25" s="13">
        <v>2</v>
      </c>
      <c r="C25" s="13" t="s">
        <v>25</v>
      </c>
      <c r="D25" s="64">
        <f>IF(ISNA(VLOOKUP($C25,ИД!$A$2:$D$11,2,0)),0,VLOOKUP($C25,ИД!$A$2:$D$11,2,0))</f>
        <v>1</v>
      </c>
      <c r="E25" s="64">
        <f>IF(ISNA(VLOOKUP($C25,ИД!$A$2:$D$11,2,0)),0,VLOOKUP($C25,ИД!$A$2:$D$11,3,0))</f>
        <v>75</v>
      </c>
      <c r="F25" s="64">
        <f>IF(ISNA(VLOOKUP($C25,ИД!$A$2:$D$11,2,0)),0,VLOOKUP($C25,ИД!$A$2:$D$11,4,0))</f>
        <v>60</v>
      </c>
      <c r="G25" s="11">
        <v>20</v>
      </c>
      <c r="H25" s="73"/>
      <c r="I25" s="73"/>
      <c r="J25" s="73"/>
      <c r="K25" s="14">
        <v>248</v>
      </c>
      <c r="L25" s="71">
        <f t="shared" si="0"/>
        <v>595.20000000000005</v>
      </c>
      <c r="M25" s="108">
        <f t="shared" si="15"/>
        <v>3714.0480000000002</v>
      </c>
      <c r="N25" s="89">
        <f t="shared" si="1"/>
        <v>2</v>
      </c>
      <c r="O25" s="65" t="str">
        <f>IF(ISNA(VLOOKUP($C25,ИД!$A$2:$I$11,8,0)),0,VLOOKUP($C25,ИД!$A$2:$I$11,8,0))</f>
        <v>LED лампа</v>
      </c>
      <c r="P25" s="66">
        <f>IF(ISNA(VLOOKUP($C25,ИД!$A$2:$I$11,9,0)),0,VLOOKUP($C25,ИД!$A$2:$I$11,9,0))</f>
        <v>10</v>
      </c>
      <c r="Q25" s="66">
        <f t="shared" si="16"/>
        <v>248</v>
      </c>
      <c r="R25" s="72">
        <f t="shared" si="17"/>
        <v>4.96</v>
      </c>
      <c r="S25" s="72">
        <f t="shared" si="18"/>
        <v>590.24</v>
      </c>
      <c r="T25" s="90">
        <f t="shared" si="19"/>
        <v>3683.0976000000001</v>
      </c>
      <c r="U25" s="97">
        <f>IF(ISNA(VLOOKUP($C25,ИД!$A$2:$G$11,7,0)),0,VLOOKUP($C25,ИД!$A$2:$G$11,7,0))</f>
        <v>100</v>
      </c>
      <c r="V25" s="8">
        <f t="shared" si="20"/>
        <v>200</v>
      </c>
      <c r="W25" s="8">
        <f t="shared" si="7"/>
        <v>5.4302117869480297E-2</v>
      </c>
      <c r="X25" s="98">
        <f>IF(ISNA(VLOOKUP($C25,ИД!$A$2:$J$11,10,0)),0,VLOOKUP($C25,ИД!$A$2:$J$11,10,0))</f>
        <v>1</v>
      </c>
      <c r="Y25" s="101">
        <f>IF(ISNA(VLOOKUP($C25,ИД!$A$2:$F$11,6,0)),0,VLOOKUP($C25,ИД!$A$2:$F$11,6,0))</f>
        <v>150</v>
      </c>
      <c r="Z25" s="34">
        <f t="shared" si="6"/>
        <v>300</v>
      </c>
      <c r="AA25" s="34">
        <f t="shared" si="8"/>
        <v>8.1453176804220442E-2</v>
      </c>
      <c r="AB25" s="102">
        <f>IF(ISNA(VLOOKUP($C25,ИД!$A$2:$E$11,5,0)),0,VLOOKUP($C25,ИД!$A$2:$E$11,5,0))</f>
        <v>3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7" t="s">
        <v>82</v>
      </c>
      <c r="B26" s="13">
        <v>2</v>
      </c>
      <c r="C26" s="13" t="s">
        <v>21</v>
      </c>
      <c r="D26" s="64">
        <f>IF(ISNA(VLOOKUP($C26,ИД!$A$2:$D$11,2,0)),0,VLOOKUP($C26,ИД!$A$2:$D$11,2,0))</f>
        <v>2</v>
      </c>
      <c r="E26" s="64">
        <f>IF(ISNA(VLOOKUP($C26,ИД!$A$2:$D$11,2,0)),0,VLOOKUP($C26,ИД!$A$2:$D$11,3,0))</f>
        <v>36</v>
      </c>
      <c r="F26" s="64">
        <f>IF(ISNA(VLOOKUP($C26,ИД!$A$2:$D$11,2,0)),0,VLOOKUP($C26,ИД!$A$2:$D$11,4,0))</f>
        <v>75.599999999999994</v>
      </c>
      <c r="G26" s="11">
        <v>21</v>
      </c>
      <c r="H26" s="73"/>
      <c r="I26" s="73"/>
      <c r="J26" s="73"/>
      <c r="K26" s="14">
        <v>496</v>
      </c>
      <c r="L26" s="71">
        <f t="shared" si="0"/>
        <v>1574.8991999999998</v>
      </c>
      <c r="M26" s="108">
        <f t="shared" si="15"/>
        <v>9827.3710080000001</v>
      </c>
      <c r="N26" s="89">
        <f t="shared" si="1"/>
        <v>2</v>
      </c>
      <c r="O26" s="65" t="str">
        <f>IF(ISNA(VLOOKUP($C26,ИД!$A$2:$I$11,8,0)),0,VLOOKUP($C26,ИД!$A$2:$I$11,8,0))</f>
        <v>LED светильник</v>
      </c>
      <c r="P26" s="66">
        <f>IF(ISNA(VLOOKUP($C26,ИД!$A$2:$I$11,9,0)),0,VLOOKUP($C26,ИД!$A$2:$I$11,9,0))</f>
        <v>36</v>
      </c>
      <c r="Q26" s="66">
        <f t="shared" si="16"/>
        <v>496</v>
      </c>
      <c r="R26" s="72">
        <f t="shared" si="17"/>
        <v>35.712000000000003</v>
      </c>
      <c r="S26" s="72">
        <f t="shared" si="18"/>
        <v>1539.1871999999998</v>
      </c>
      <c r="T26" s="90">
        <f t="shared" si="19"/>
        <v>9604.5281279999999</v>
      </c>
      <c r="U26" s="97">
        <f>IF(ISNA(VLOOKUP($C26,ИД!$A$2:$G$11,7,0)),0,VLOOKUP($C26,ИД!$A$2:$G$11,7,0))</f>
        <v>1400</v>
      </c>
      <c r="V26" s="8">
        <f t="shared" si="20"/>
        <v>2800</v>
      </c>
      <c r="W26" s="8">
        <f t="shared" si="7"/>
        <v>0.29152915819333003</v>
      </c>
      <c r="X26" s="98">
        <f>IF(ISNA(VLOOKUP($C26,ИД!$A$2:$J$11,10,0)),0,VLOOKUP($C26,ИД!$A$2:$J$11,10,0))</f>
        <v>1</v>
      </c>
      <c r="Y26" s="101">
        <f>IF(ISNA(VLOOKUP($C26,ИД!$A$2:$F$11,6,0)),0,VLOOKUP($C26,ИД!$A$2:$F$11,6,0))</f>
        <v>6150</v>
      </c>
      <c r="Z26" s="34">
        <f t="shared" si="6"/>
        <v>12300</v>
      </c>
      <c r="AA26" s="34">
        <f t="shared" si="8"/>
        <v>1.2806459449206997</v>
      </c>
      <c r="AB26" s="102">
        <f>IF(ISNA(VLOOKUP($C26,ИД!$A$2:$E$11,5,0)),0,VLOOKUP($C26,ИД!$A$2:$E$11,5,0))</f>
        <v>3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7"/>
      <c r="B27" s="13"/>
      <c r="C27" s="13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1">
        <v>22</v>
      </c>
      <c r="H27" s="73"/>
      <c r="I27" s="73"/>
      <c r="J27" s="73"/>
      <c r="K27" s="14"/>
      <c r="L27" s="71">
        <f t="shared" si="0"/>
        <v>0</v>
      </c>
      <c r="M27" s="108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7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8">
        <f>IF(ISNA(VLOOKUP($C27,ИД!$A$2:$J$11,10,0)),0,VLOOKUP($C27,ИД!$A$2:$J$11,10,0))</f>
        <v>0</v>
      </c>
      <c r="Y27" s="101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2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7"/>
      <c r="B28" s="13"/>
      <c r="C28" s="13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1">
        <v>23</v>
      </c>
      <c r="H28" s="73"/>
      <c r="I28" s="73"/>
      <c r="J28" s="73"/>
      <c r="K28" s="14"/>
      <c r="L28" s="71">
        <f t="shared" si="0"/>
        <v>0</v>
      </c>
      <c r="M28" s="108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7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8">
        <f>IF(ISNA(VLOOKUP($C28,ИД!$A$2:$J$11,10,0)),0,VLOOKUP($C28,ИД!$A$2:$J$11,10,0))</f>
        <v>0</v>
      </c>
      <c r="Y28" s="101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2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7"/>
      <c r="B29" s="13"/>
      <c r="C29" s="13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1">
        <v>24</v>
      </c>
      <c r="H29" s="73"/>
      <c r="I29" s="73"/>
      <c r="J29" s="73"/>
      <c r="K29" s="14"/>
      <c r="L29" s="71">
        <f t="shared" si="0"/>
        <v>0</v>
      </c>
      <c r="M29" s="108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7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8">
        <f>IF(ISNA(VLOOKUP($C29,ИД!$A$2:$J$11,10,0)),0,VLOOKUP($C29,ИД!$A$2:$J$11,10,0))</f>
        <v>0</v>
      </c>
      <c r="Y29" s="101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2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7"/>
      <c r="B30" s="13"/>
      <c r="C30" s="13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1">
        <v>25</v>
      </c>
      <c r="H30" s="73"/>
      <c r="I30" s="73"/>
      <c r="J30" s="73"/>
      <c r="K30" s="14"/>
      <c r="L30" s="71">
        <f t="shared" si="0"/>
        <v>0</v>
      </c>
      <c r="M30" s="108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7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8">
        <f>IF(ISNA(VLOOKUP($C30,ИД!$A$2:$J$11,10,0)),0,VLOOKUP($C30,ИД!$A$2:$J$11,10,0))</f>
        <v>0</v>
      </c>
      <c r="Y30" s="101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2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7"/>
      <c r="B31" s="13"/>
      <c r="C31" s="13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1">
        <v>26</v>
      </c>
      <c r="H31" s="73"/>
      <c r="I31" s="73"/>
      <c r="J31" s="73"/>
      <c r="K31" s="14"/>
      <c r="L31" s="71">
        <f t="shared" si="0"/>
        <v>0</v>
      </c>
      <c r="M31" s="108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7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8">
        <f>IF(ISNA(VLOOKUP($C31,ИД!$A$2:$J$11,10,0)),0,VLOOKUP($C31,ИД!$A$2:$J$11,10,0))</f>
        <v>0</v>
      </c>
      <c r="Y31" s="101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2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7"/>
      <c r="B32" s="13"/>
      <c r="C32" s="13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1">
        <v>27</v>
      </c>
      <c r="H32" s="73"/>
      <c r="I32" s="73"/>
      <c r="J32" s="73"/>
      <c r="K32" s="14"/>
      <c r="L32" s="71">
        <f t="shared" si="0"/>
        <v>0</v>
      </c>
      <c r="M32" s="108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7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8">
        <f>IF(ISNA(VLOOKUP($C32,ИД!$A$2:$J$11,10,0)),0,VLOOKUP($C32,ИД!$A$2:$J$11,10,0))</f>
        <v>0</v>
      </c>
      <c r="Y32" s="101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2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7"/>
      <c r="B33" s="13"/>
      <c r="C33" s="13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1">
        <v>28</v>
      </c>
      <c r="H33" s="73"/>
      <c r="I33" s="73"/>
      <c r="J33" s="73"/>
      <c r="K33" s="14"/>
      <c r="L33" s="71">
        <f t="shared" si="0"/>
        <v>0</v>
      </c>
      <c r="M33" s="108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7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8">
        <f>IF(ISNA(VLOOKUP($C33,ИД!$A$2:$J$11,10,0)),0,VLOOKUP($C33,ИД!$A$2:$J$11,10,0))</f>
        <v>0</v>
      </c>
      <c r="Y33" s="101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2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7"/>
      <c r="B34" s="13"/>
      <c r="C34" s="13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1">
        <v>29</v>
      </c>
      <c r="H34" s="73"/>
      <c r="I34" s="73"/>
      <c r="J34" s="73"/>
      <c r="K34" s="14"/>
      <c r="L34" s="71">
        <f t="shared" si="0"/>
        <v>0</v>
      </c>
      <c r="M34" s="108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7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8">
        <f>IF(ISNA(VLOOKUP($C34,ИД!$A$2:$J$11,10,0)),0,VLOOKUP($C34,ИД!$A$2:$J$11,10,0))</f>
        <v>0</v>
      </c>
      <c r="Y34" s="101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2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7"/>
      <c r="B35" s="13"/>
      <c r="C35" s="13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1">
        <v>30</v>
      </c>
      <c r="H35" s="73"/>
      <c r="I35" s="73"/>
      <c r="J35" s="73"/>
      <c r="K35" s="14"/>
      <c r="L35" s="71">
        <f t="shared" si="0"/>
        <v>0</v>
      </c>
      <c r="M35" s="108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7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8">
        <f>IF(ISNA(VLOOKUP($C35,ИД!$A$2:$J$11,10,0)),0,VLOOKUP($C35,ИД!$A$2:$J$11,10,0))</f>
        <v>0</v>
      </c>
      <c r="Y35" s="101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2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7"/>
      <c r="B36" s="13"/>
      <c r="C36" s="13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1">
        <v>31</v>
      </c>
      <c r="H36" s="73"/>
      <c r="I36" s="73"/>
      <c r="J36" s="73"/>
      <c r="K36" s="14"/>
      <c r="L36" s="71">
        <f t="shared" si="0"/>
        <v>0</v>
      </c>
      <c r="M36" s="108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7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8">
        <f>IF(ISNA(VLOOKUP($C36,ИД!$A$2:$J$11,10,0)),0,VLOOKUP($C36,ИД!$A$2:$J$11,10,0))</f>
        <v>0</v>
      </c>
      <c r="Y36" s="101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2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7"/>
      <c r="B37" s="13"/>
      <c r="C37" s="13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1">
        <v>32</v>
      </c>
      <c r="H37" s="73"/>
      <c r="I37" s="73"/>
      <c r="J37" s="73"/>
      <c r="K37" s="14"/>
      <c r="L37" s="71">
        <f t="shared" si="0"/>
        <v>0</v>
      </c>
      <c r="M37" s="108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7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8">
        <f>IF(ISNA(VLOOKUP($C37,ИД!$A$2:$J$11,10,0)),0,VLOOKUP($C37,ИД!$A$2:$J$11,10,0))</f>
        <v>0</v>
      </c>
      <c r="Y37" s="101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2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7"/>
      <c r="B38" s="13"/>
      <c r="C38" s="13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1">
        <v>33</v>
      </c>
      <c r="H38" s="73"/>
      <c r="I38" s="73"/>
      <c r="J38" s="73"/>
      <c r="K38" s="14"/>
      <c r="L38" s="71">
        <f t="shared" si="0"/>
        <v>0</v>
      </c>
      <c r="M38" s="108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7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8">
        <f>IF(ISNA(VLOOKUP($C38,ИД!$A$2:$J$11,10,0)),0,VLOOKUP($C38,ИД!$A$2:$J$11,10,0))</f>
        <v>0</v>
      </c>
      <c r="Y38" s="101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2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7"/>
      <c r="B39" s="13"/>
      <c r="C39" s="13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1">
        <v>34</v>
      </c>
      <c r="H39" s="73"/>
      <c r="I39" s="73"/>
      <c r="J39" s="73"/>
      <c r="K39" s="14"/>
      <c r="L39" s="71">
        <f t="shared" si="0"/>
        <v>0</v>
      </c>
      <c r="M39" s="108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7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8">
        <f>IF(ISNA(VLOOKUP($C39,ИД!$A$2:$J$11,10,0)),0,VLOOKUP($C39,ИД!$A$2:$J$11,10,0))</f>
        <v>0</v>
      </c>
      <c r="Y39" s="101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2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7"/>
      <c r="B40" s="13"/>
      <c r="C40" s="13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1">
        <v>35</v>
      </c>
      <c r="H40" s="73"/>
      <c r="I40" s="73"/>
      <c r="J40" s="73"/>
      <c r="K40" s="14"/>
      <c r="L40" s="71">
        <f t="shared" si="0"/>
        <v>0</v>
      </c>
      <c r="M40" s="108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7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8">
        <f>IF(ISNA(VLOOKUP($C40,ИД!$A$2:$J$11,10,0)),0,VLOOKUP($C40,ИД!$A$2:$J$11,10,0))</f>
        <v>0</v>
      </c>
      <c r="Y40" s="101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2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7"/>
      <c r="B41" s="13"/>
      <c r="C41" s="13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1">
        <v>36</v>
      </c>
      <c r="H41" s="73"/>
      <c r="I41" s="73"/>
      <c r="J41" s="73"/>
      <c r="K41" s="14"/>
      <c r="L41" s="71">
        <f t="shared" si="0"/>
        <v>0</v>
      </c>
      <c r="M41" s="108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7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8">
        <f>IF(ISNA(VLOOKUP($C41,ИД!$A$2:$J$11,10,0)),0,VLOOKUP($C41,ИД!$A$2:$J$11,10,0))</f>
        <v>0</v>
      </c>
      <c r="Y41" s="101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2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7"/>
      <c r="B42" s="13"/>
      <c r="C42" s="13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1">
        <v>37</v>
      </c>
      <c r="H42" s="73"/>
      <c r="I42" s="73"/>
      <c r="J42" s="73"/>
      <c r="K42" s="14"/>
      <c r="L42" s="71">
        <f t="shared" si="0"/>
        <v>0</v>
      </c>
      <c r="M42" s="108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7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8">
        <f>IF(ISNA(VLOOKUP($C42,ИД!$A$2:$J$11,10,0)),0,VLOOKUP($C42,ИД!$A$2:$J$11,10,0))</f>
        <v>0</v>
      </c>
      <c r="Y42" s="101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2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7"/>
      <c r="B43" s="13"/>
      <c r="C43" s="13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1">
        <v>38</v>
      </c>
      <c r="H43" s="73"/>
      <c r="I43" s="73"/>
      <c r="J43" s="73"/>
      <c r="K43" s="14"/>
      <c r="L43" s="71">
        <f t="shared" si="0"/>
        <v>0</v>
      </c>
      <c r="M43" s="108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7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8">
        <f>IF(ISNA(VLOOKUP($C43,ИД!$A$2:$J$11,10,0)),0,VLOOKUP($C43,ИД!$A$2:$J$11,10,0))</f>
        <v>0</v>
      </c>
      <c r="Y43" s="101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2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7"/>
      <c r="B44" s="13"/>
      <c r="C44" s="13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1">
        <v>39</v>
      </c>
      <c r="H44" s="73"/>
      <c r="I44" s="73"/>
      <c r="J44" s="73"/>
      <c r="K44" s="14"/>
      <c r="L44" s="71">
        <f t="shared" si="0"/>
        <v>0</v>
      </c>
      <c r="M44" s="108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7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8">
        <f>IF(ISNA(VLOOKUP($C44,ИД!$A$2:$J$11,10,0)),0,VLOOKUP($C44,ИД!$A$2:$J$11,10,0))</f>
        <v>0</v>
      </c>
      <c r="Y44" s="101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2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7"/>
      <c r="B45" s="13"/>
      <c r="C45" s="13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1">
        <v>40</v>
      </c>
      <c r="H45" s="73"/>
      <c r="I45" s="73"/>
      <c r="J45" s="73"/>
      <c r="K45" s="14"/>
      <c r="L45" s="71">
        <f t="shared" si="0"/>
        <v>0</v>
      </c>
      <c r="M45" s="108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7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8">
        <f>IF(ISNA(VLOOKUP($C45,ИД!$A$2:$J$11,10,0)),0,VLOOKUP($C45,ИД!$A$2:$J$11,10,0))</f>
        <v>0</v>
      </c>
      <c r="Y45" s="101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2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7"/>
      <c r="B46" s="13"/>
      <c r="C46" s="13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1">
        <v>10</v>
      </c>
      <c r="H46" s="73"/>
      <c r="I46" s="73"/>
      <c r="J46" s="73"/>
      <c r="K46" s="14"/>
      <c r="L46" s="71">
        <f t="shared" si="0"/>
        <v>0</v>
      </c>
      <c r="M46" s="108">
        <f t="shared" ref="M46:M78" si="21">L46*$B$221</f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ref="Q46:Q78" si="22">K46</f>
        <v>0</v>
      </c>
      <c r="R46" s="72">
        <f t="shared" ref="R46:R78" si="23">P46*N46*Q46/1000</f>
        <v>0</v>
      </c>
      <c r="S46" s="72">
        <f t="shared" ref="S46:S78" si="24">L46-R46</f>
        <v>0</v>
      </c>
      <c r="T46" s="90">
        <f t="shared" ref="T46:T78" si="25">S46*$B$221</f>
        <v>0</v>
      </c>
      <c r="U46" s="97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8">
        <f>IF(ISNA(VLOOKUP($C46,ИД!$A$2:$J$11,10,0)),0,VLOOKUP($C46,ИД!$A$2:$J$11,10,0))</f>
        <v>0</v>
      </c>
      <c r="Y46" s="101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2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7"/>
      <c r="B47" s="13"/>
      <c r="C47" s="13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1">
        <v>11</v>
      </c>
      <c r="H47" s="73"/>
      <c r="I47" s="73"/>
      <c r="J47" s="73"/>
      <c r="K47" s="14"/>
      <c r="L47" s="71">
        <f t="shared" si="0"/>
        <v>0</v>
      </c>
      <c r="M47" s="108">
        <f t="shared" si="21"/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si="22"/>
        <v>0</v>
      </c>
      <c r="R47" s="72">
        <f t="shared" si="23"/>
        <v>0</v>
      </c>
      <c r="S47" s="72">
        <f t="shared" si="24"/>
        <v>0</v>
      </c>
      <c r="T47" s="90">
        <f t="shared" si="25"/>
        <v>0</v>
      </c>
      <c r="U47" s="97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8">
        <f>IF(ISNA(VLOOKUP($C47,ИД!$A$2:$J$11,10,0)),0,VLOOKUP($C47,ИД!$A$2:$J$11,10,0))</f>
        <v>0</v>
      </c>
      <c r="Y47" s="101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2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7"/>
      <c r="B48" s="13"/>
      <c r="C48" s="13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1">
        <v>12</v>
      </c>
      <c r="H48" s="73"/>
      <c r="I48" s="73"/>
      <c r="J48" s="73"/>
      <c r="K48" s="14"/>
      <c r="L48" s="71">
        <f t="shared" si="0"/>
        <v>0</v>
      </c>
      <c r="M48" s="108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7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8">
        <f>IF(ISNA(VLOOKUP($C48,ИД!$A$2:$J$11,10,0)),0,VLOOKUP($C48,ИД!$A$2:$J$11,10,0))</f>
        <v>0</v>
      </c>
      <c r="Y48" s="101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2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7"/>
      <c r="B49" s="13"/>
      <c r="C49" s="13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1">
        <v>13</v>
      </c>
      <c r="H49" s="73"/>
      <c r="I49" s="73"/>
      <c r="J49" s="73"/>
      <c r="K49" s="14"/>
      <c r="L49" s="71">
        <f t="shared" si="0"/>
        <v>0</v>
      </c>
      <c r="M49" s="108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7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8">
        <f>IF(ISNA(VLOOKUP($C49,ИД!$A$2:$J$11,10,0)),0,VLOOKUP($C49,ИД!$A$2:$J$11,10,0))</f>
        <v>0</v>
      </c>
      <c r="Y49" s="101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2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7"/>
      <c r="B50" s="13"/>
      <c r="C50" s="13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1">
        <v>14</v>
      </c>
      <c r="H50" s="73"/>
      <c r="I50" s="73"/>
      <c r="J50" s="73"/>
      <c r="K50" s="14"/>
      <c r="L50" s="71">
        <f t="shared" si="0"/>
        <v>0</v>
      </c>
      <c r="M50" s="108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7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8">
        <f>IF(ISNA(VLOOKUP($C50,ИД!$A$2:$J$11,10,0)),0,VLOOKUP($C50,ИД!$A$2:$J$11,10,0))</f>
        <v>0</v>
      </c>
      <c r="Y50" s="101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2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7"/>
      <c r="B51" s="13"/>
      <c r="C51" s="13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1">
        <v>15</v>
      </c>
      <c r="H51" s="73"/>
      <c r="I51" s="73"/>
      <c r="J51" s="73"/>
      <c r="K51" s="14"/>
      <c r="L51" s="71">
        <f t="shared" si="0"/>
        <v>0</v>
      </c>
      <c r="M51" s="108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7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8">
        <f>IF(ISNA(VLOOKUP($C51,ИД!$A$2:$J$11,10,0)),0,VLOOKUP($C51,ИД!$A$2:$J$11,10,0))</f>
        <v>0</v>
      </c>
      <c r="Y51" s="101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2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7"/>
      <c r="B52" s="13"/>
      <c r="C52" s="13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1">
        <v>16</v>
      </c>
      <c r="H52" s="73"/>
      <c r="I52" s="73"/>
      <c r="J52" s="73"/>
      <c r="K52" s="14"/>
      <c r="L52" s="71">
        <f t="shared" si="0"/>
        <v>0</v>
      </c>
      <c r="M52" s="108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7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8">
        <f>IF(ISNA(VLOOKUP($C52,ИД!$A$2:$J$11,10,0)),0,VLOOKUP($C52,ИД!$A$2:$J$11,10,0))</f>
        <v>0</v>
      </c>
      <c r="Y52" s="101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2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7"/>
      <c r="B53" s="13"/>
      <c r="C53" s="13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1">
        <v>17</v>
      </c>
      <c r="H53" s="73"/>
      <c r="I53" s="73"/>
      <c r="J53" s="73"/>
      <c r="K53" s="14"/>
      <c r="L53" s="71">
        <f t="shared" si="0"/>
        <v>0</v>
      </c>
      <c r="M53" s="108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7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8">
        <f>IF(ISNA(VLOOKUP($C53,ИД!$A$2:$J$11,10,0)),0,VLOOKUP($C53,ИД!$A$2:$J$11,10,0))</f>
        <v>0</v>
      </c>
      <c r="Y53" s="101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2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7"/>
      <c r="B54" s="13"/>
      <c r="C54" s="13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1">
        <v>18</v>
      </c>
      <c r="H54" s="73"/>
      <c r="I54" s="73"/>
      <c r="J54" s="73"/>
      <c r="K54" s="14"/>
      <c r="L54" s="71">
        <f t="shared" si="0"/>
        <v>0</v>
      </c>
      <c r="M54" s="108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7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8">
        <f>IF(ISNA(VLOOKUP($C54,ИД!$A$2:$J$11,10,0)),0,VLOOKUP($C54,ИД!$A$2:$J$11,10,0))</f>
        <v>0</v>
      </c>
      <c r="Y54" s="101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2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7"/>
      <c r="B55" s="13"/>
      <c r="C55" s="13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1">
        <v>19</v>
      </c>
      <c r="H55" s="73"/>
      <c r="I55" s="73"/>
      <c r="J55" s="73"/>
      <c r="K55" s="14"/>
      <c r="L55" s="71">
        <f t="shared" si="0"/>
        <v>0</v>
      </c>
      <c r="M55" s="108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7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8">
        <f>IF(ISNA(VLOOKUP($C55,ИД!$A$2:$J$11,10,0)),0,VLOOKUP($C55,ИД!$A$2:$J$11,10,0))</f>
        <v>0</v>
      </c>
      <c r="Y55" s="101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2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7"/>
      <c r="B56" s="13"/>
      <c r="C56" s="13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1">
        <v>20</v>
      </c>
      <c r="H56" s="73"/>
      <c r="I56" s="73"/>
      <c r="J56" s="73"/>
      <c r="K56" s="14"/>
      <c r="L56" s="71">
        <f t="shared" si="0"/>
        <v>0</v>
      </c>
      <c r="M56" s="108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7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8">
        <f>IF(ISNA(VLOOKUP($C56,ИД!$A$2:$J$11,10,0)),0,VLOOKUP($C56,ИД!$A$2:$J$11,10,0))</f>
        <v>0</v>
      </c>
      <c r="Y56" s="101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2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7" t="s">
        <v>87</v>
      </c>
      <c r="B57" s="13">
        <v>1</v>
      </c>
      <c r="C57" s="13" t="s">
        <v>21</v>
      </c>
      <c r="D57" s="64">
        <f>IF(ISNA(VLOOKUP($C57,ИД!$A$2:$D$11,2,0)),0,VLOOKUP($C57,ИД!$A$2:$D$11,2,0))</f>
        <v>2</v>
      </c>
      <c r="E57" s="64">
        <f>IF(ISNA(VLOOKUP($C57,ИД!$A$2:$D$11,2,0)),0,VLOOKUP($C57,ИД!$A$2:$D$11,3,0))</f>
        <v>36</v>
      </c>
      <c r="F57" s="64">
        <f>IF(ISNA(VLOOKUP($C57,ИД!$A$2:$D$11,2,0)),0,VLOOKUP($C57,ИД!$A$2:$D$11,4,0))</f>
        <v>75.599999999999994</v>
      </c>
      <c r="G57" s="11">
        <v>21</v>
      </c>
      <c r="H57" s="73"/>
      <c r="I57" s="73"/>
      <c r="J57" s="73"/>
      <c r="K57" s="14">
        <v>496</v>
      </c>
      <c r="L57" s="71">
        <f t="shared" si="0"/>
        <v>787.44959999999992</v>
      </c>
      <c r="M57" s="108">
        <f t="shared" si="21"/>
        <v>4913.685504</v>
      </c>
      <c r="N57" s="89">
        <f t="shared" si="1"/>
        <v>1</v>
      </c>
      <c r="O57" s="65" t="str">
        <f>IF(ISNA(VLOOKUP($C57,ИД!$A$2:$I$11,8,0)),0,VLOOKUP($C57,ИД!$A$2:$I$11,8,0))</f>
        <v>LED светильник</v>
      </c>
      <c r="P57" s="66">
        <f>IF(ISNA(VLOOKUP($C57,ИД!$A$2:$I$11,9,0)),0,VLOOKUP($C57,ИД!$A$2:$I$11,9,0))</f>
        <v>36</v>
      </c>
      <c r="Q57" s="66">
        <f t="shared" si="22"/>
        <v>496</v>
      </c>
      <c r="R57" s="72">
        <f t="shared" si="23"/>
        <v>17.856000000000002</v>
      </c>
      <c r="S57" s="72">
        <f t="shared" si="24"/>
        <v>769.59359999999992</v>
      </c>
      <c r="T57" s="90">
        <f t="shared" si="25"/>
        <v>4802.264064</v>
      </c>
      <c r="U57" s="97">
        <f>IF(ISNA(VLOOKUP($C57,ИД!$A$2:$G$11,7,0)),0,VLOOKUP($C57,ИД!$A$2:$G$11,7,0))</f>
        <v>1400</v>
      </c>
      <c r="V57" s="8">
        <f t="shared" si="26"/>
        <v>1400</v>
      </c>
      <c r="W57" s="8">
        <f t="shared" si="7"/>
        <v>0.29152915819333003</v>
      </c>
      <c r="X57" s="98">
        <f>IF(ISNA(VLOOKUP($C57,ИД!$A$2:$J$11,10,0)),0,VLOOKUP($C57,ИД!$A$2:$J$11,10,0))</f>
        <v>1</v>
      </c>
      <c r="Y57" s="101">
        <f>IF(ISNA(VLOOKUP($C57,ИД!$A$2:$F$11,6,0)),0,VLOOKUP($C57,ИД!$A$2:$F$11,6,0))</f>
        <v>6150</v>
      </c>
      <c r="Z57" s="34">
        <f t="shared" si="6"/>
        <v>6150</v>
      </c>
      <c r="AA57" s="34">
        <f t="shared" si="8"/>
        <v>1.2806459449206997</v>
      </c>
      <c r="AB57" s="102">
        <f>IF(ISNA(VLOOKUP($C57,ИД!$A$2:$E$11,5,0)),0,VLOOKUP($C57,ИД!$A$2:$E$11,5,0))</f>
        <v>3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7"/>
      <c r="B58" s="13"/>
      <c r="C58" s="13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1">
        <v>22</v>
      </c>
      <c r="H58" s="73"/>
      <c r="I58" s="73"/>
      <c r="J58" s="73"/>
      <c r="K58" s="14"/>
      <c r="L58" s="71">
        <f t="shared" si="0"/>
        <v>0</v>
      </c>
      <c r="M58" s="108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7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8">
        <f>IF(ISNA(VLOOKUP($C58,ИД!$A$2:$J$11,10,0)),0,VLOOKUP($C58,ИД!$A$2:$J$11,10,0))</f>
        <v>0</v>
      </c>
      <c r="Y58" s="101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2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7"/>
      <c r="B59" s="13"/>
      <c r="C59" s="13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1">
        <v>23</v>
      </c>
      <c r="H59" s="73"/>
      <c r="I59" s="73"/>
      <c r="J59" s="73"/>
      <c r="K59" s="14"/>
      <c r="L59" s="71">
        <f t="shared" si="0"/>
        <v>0</v>
      </c>
      <c r="M59" s="108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7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8">
        <f>IF(ISNA(VLOOKUP($C59,ИД!$A$2:$J$11,10,0)),0,VLOOKUP($C59,ИД!$A$2:$J$11,10,0))</f>
        <v>0</v>
      </c>
      <c r="Y59" s="101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2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7"/>
      <c r="B60" s="13"/>
      <c r="C60" s="13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1">
        <v>24</v>
      </c>
      <c r="H60" s="73"/>
      <c r="I60" s="73"/>
      <c r="J60" s="73"/>
      <c r="K60" s="14"/>
      <c r="L60" s="71">
        <f t="shared" si="0"/>
        <v>0</v>
      </c>
      <c r="M60" s="108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7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8">
        <f>IF(ISNA(VLOOKUP($C60,ИД!$A$2:$J$11,10,0)),0,VLOOKUP($C60,ИД!$A$2:$J$11,10,0))</f>
        <v>0</v>
      </c>
      <c r="Y60" s="101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2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7"/>
      <c r="B61" s="13"/>
      <c r="C61" s="13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1">
        <v>25</v>
      </c>
      <c r="H61" s="73"/>
      <c r="I61" s="73"/>
      <c r="J61" s="73"/>
      <c r="K61" s="14"/>
      <c r="L61" s="71">
        <f t="shared" si="0"/>
        <v>0</v>
      </c>
      <c r="M61" s="108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7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8">
        <f>IF(ISNA(VLOOKUP($C61,ИД!$A$2:$J$11,10,0)),0,VLOOKUP($C61,ИД!$A$2:$J$11,10,0))</f>
        <v>0</v>
      </c>
      <c r="Y61" s="101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2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7"/>
      <c r="B62" s="13"/>
      <c r="C62" s="13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1">
        <v>26</v>
      </c>
      <c r="H62" s="73"/>
      <c r="I62" s="73"/>
      <c r="J62" s="73"/>
      <c r="K62" s="14"/>
      <c r="L62" s="71">
        <f t="shared" si="0"/>
        <v>0</v>
      </c>
      <c r="M62" s="108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7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8">
        <f>IF(ISNA(VLOOKUP($C62,ИД!$A$2:$J$11,10,0)),0,VLOOKUP($C62,ИД!$A$2:$J$11,10,0))</f>
        <v>0</v>
      </c>
      <c r="Y62" s="101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2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7"/>
      <c r="B63" s="13"/>
      <c r="C63" s="13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1">
        <v>27</v>
      </c>
      <c r="H63" s="73"/>
      <c r="I63" s="73"/>
      <c r="J63" s="73"/>
      <c r="K63" s="14"/>
      <c r="L63" s="71">
        <f t="shared" si="0"/>
        <v>0</v>
      </c>
      <c r="M63" s="108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7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8">
        <f>IF(ISNA(VLOOKUP($C63,ИД!$A$2:$J$11,10,0)),0,VLOOKUP($C63,ИД!$A$2:$J$11,10,0))</f>
        <v>0</v>
      </c>
      <c r="Y63" s="101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2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7"/>
      <c r="B64" s="13"/>
      <c r="C64" s="13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1">
        <v>28</v>
      </c>
      <c r="H64" s="73"/>
      <c r="I64" s="73"/>
      <c r="J64" s="73"/>
      <c r="K64" s="14"/>
      <c r="L64" s="71">
        <f t="shared" si="0"/>
        <v>0</v>
      </c>
      <c r="M64" s="108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7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8">
        <f>IF(ISNA(VLOOKUP($C64,ИД!$A$2:$J$11,10,0)),0,VLOOKUP($C64,ИД!$A$2:$J$11,10,0))</f>
        <v>0</v>
      </c>
      <c r="Y64" s="101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2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7"/>
      <c r="B65" s="13"/>
      <c r="C65" s="13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1">
        <v>29</v>
      </c>
      <c r="H65" s="73"/>
      <c r="I65" s="73"/>
      <c r="J65" s="73"/>
      <c r="K65" s="14"/>
      <c r="L65" s="71">
        <f t="shared" si="0"/>
        <v>0</v>
      </c>
      <c r="M65" s="108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7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8">
        <f>IF(ISNA(VLOOKUP($C65,ИД!$A$2:$J$11,10,0)),0,VLOOKUP($C65,ИД!$A$2:$J$11,10,0))</f>
        <v>0</v>
      </c>
      <c r="Y65" s="101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2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7"/>
      <c r="B66" s="13"/>
      <c r="C66" s="13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1">
        <v>30</v>
      </c>
      <c r="H66" s="73"/>
      <c r="I66" s="73"/>
      <c r="J66" s="73"/>
      <c r="K66" s="14"/>
      <c r="L66" s="71">
        <f t="shared" si="0"/>
        <v>0</v>
      </c>
      <c r="M66" s="108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7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8">
        <f>IF(ISNA(VLOOKUP($C66,ИД!$A$2:$J$11,10,0)),0,VLOOKUP($C66,ИД!$A$2:$J$11,10,0))</f>
        <v>0</v>
      </c>
      <c r="Y66" s="101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2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7"/>
      <c r="B67" s="13"/>
      <c r="C67" s="13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1">
        <v>31</v>
      </c>
      <c r="H67" s="73"/>
      <c r="I67" s="73"/>
      <c r="J67" s="73"/>
      <c r="K67" s="14"/>
      <c r="L67" s="71">
        <f t="shared" si="0"/>
        <v>0</v>
      </c>
      <c r="M67" s="108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7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8">
        <f>IF(ISNA(VLOOKUP($C67,ИД!$A$2:$J$11,10,0)),0,VLOOKUP($C67,ИД!$A$2:$J$11,10,0))</f>
        <v>0</v>
      </c>
      <c r="Y67" s="101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2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7"/>
      <c r="B68" s="13"/>
      <c r="C68" s="13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1">
        <v>32</v>
      </c>
      <c r="H68" s="73"/>
      <c r="I68" s="73"/>
      <c r="J68" s="73"/>
      <c r="K68" s="14"/>
      <c r="L68" s="71">
        <f t="shared" si="0"/>
        <v>0</v>
      </c>
      <c r="M68" s="108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7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8">
        <f>IF(ISNA(VLOOKUP($C68,ИД!$A$2:$J$11,10,0)),0,VLOOKUP($C68,ИД!$A$2:$J$11,10,0))</f>
        <v>0</v>
      </c>
      <c r="Y68" s="101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2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7"/>
      <c r="B69" s="13"/>
      <c r="C69" s="13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1">
        <v>33</v>
      </c>
      <c r="H69" s="73"/>
      <c r="I69" s="73"/>
      <c r="J69" s="73"/>
      <c r="K69" s="14"/>
      <c r="L69" s="71">
        <f t="shared" ref="L69:L132" si="27">F69*B69*K69/1000*G69</f>
        <v>0</v>
      </c>
      <c r="M69" s="108">
        <f t="shared" si="21"/>
        <v>0</v>
      </c>
      <c r="N69" s="89">
        <f t="shared" ref="N69:N132" si="28">B69</f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7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8">
        <f>IF(ISNA(VLOOKUP($C69,ИД!$A$2:$J$11,10,0)),0,VLOOKUP($C69,ИД!$A$2:$J$11,10,0))</f>
        <v>0</v>
      </c>
      <c r="Y69" s="101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2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7"/>
      <c r="B70" s="13"/>
      <c r="C70" s="13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1">
        <v>34</v>
      </c>
      <c r="H70" s="73"/>
      <c r="I70" s="73"/>
      <c r="J70" s="73"/>
      <c r="K70" s="14"/>
      <c r="L70" s="71">
        <f t="shared" si="27"/>
        <v>0</v>
      </c>
      <c r="M70" s="108">
        <f t="shared" si="21"/>
        <v>0</v>
      </c>
      <c r="N70" s="89">
        <f t="shared" si="28"/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7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8">
        <f>IF(ISNA(VLOOKUP($C70,ИД!$A$2:$J$11,10,0)),0,VLOOKUP($C70,ИД!$A$2:$J$11,10,0))</f>
        <v>0</v>
      </c>
      <c r="Y70" s="101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2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7"/>
      <c r="B71" s="13"/>
      <c r="C71" s="13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1">
        <v>35</v>
      </c>
      <c r="H71" s="73"/>
      <c r="I71" s="73"/>
      <c r="J71" s="73"/>
      <c r="K71" s="14"/>
      <c r="L71" s="71">
        <f t="shared" si="27"/>
        <v>0</v>
      </c>
      <c r="M71" s="108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7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8">
        <f>IF(ISNA(VLOOKUP($C71,ИД!$A$2:$J$11,10,0)),0,VLOOKUP($C71,ИД!$A$2:$J$11,10,0))</f>
        <v>0</v>
      </c>
      <c r="Y71" s="101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2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7"/>
      <c r="B72" s="13"/>
      <c r="C72" s="13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1">
        <v>36</v>
      </c>
      <c r="H72" s="73"/>
      <c r="I72" s="73"/>
      <c r="J72" s="73"/>
      <c r="K72" s="14"/>
      <c r="L72" s="71">
        <f t="shared" si="27"/>
        <v>0</v>
      </c>
      <c r="M72" s="108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7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8">
        <f>IF(ISNA(VLOOKUP($C72,ИД!$A$2:$J$11,10,0)),0,VLOOKUP($C72,ИД!$A$2:$J$11,10,0))</f>
        <v>0</v>
      </c>
      <c r="Y72" s="101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2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7"/>
      <c r="B73" s="13"/>
      <c r="C73" s="13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1">
        <v>37</v>
      </c>
      <c r="H73" s="73"/>
      <c r="I73" s="73"/>
      <c r="J73" s="73"/>
      <c r="K73" s="14"/>
      <c r="L73" s="71">
        <f t="shared" si="27"/>
        <v>0</v>
      </c>
      <c r="M73" s="108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7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8">
        <f>IF(ISNA(VLOOKUP($C73,ИД!$A$2:$J$11,10,0)),0,VLOOKUP($C73,ИД!$A$2:$J$11,10,0))</f>
        <v>0</v>
      </c>
      <c r="Y73" s="101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2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7"/>
      <c r="B74" s="13"/>
      <c r="C74" s="13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1">
        <v>38</v>
      </c>
      <c r="H74" s="73"/>
      <c r="I74" s="73"/>
      <c r="J74" s="73"/>
      <c r="K74" s="14"/>
      <c r="L74" s="71">
        <f t="shared" si="27"/>
        <v>0</v>
      </c>
      <c r="M74" s="108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7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8">
        <f>IF(ISNA(VLOOKUP($C74,ИД!$A$2:$J$11,10,0)),0,VLOOKUP($C74,ИД!$A$2:$J$11,10,0))</f>
        <v>0</v>
      </c>
      <c r="Y74" s="101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2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7"/>
      <c r="B75" s="13"/>
      <c r="C75" s="13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1">
        <v>39</v>
      </c>
      <c r="H75" s="73"/>
      <c r="I75" s="73"/>
      <c r="J75" s="73"/>
      <c r="K75" s="14"/>
      <c r="L75" s="71">
        <f t="shared" si="27"/>
        <v>0</v>
      </c>
      <c r="M75" s="108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7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8">
        <f>IF(ISNA(VLOOKUP($C75,ИД!$A$2:$J$11,10,0)),0,VLOOKUP($C75,ИД!$A$2:$J$11,10,0))</f>
        <v>0</v>
      </c>
      <c r="Y75" s="101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2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7"/>
      <c r="B76" s="13"/>
      <c r="C76" s="13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1">
        <v>40</v>
      </c>
      <c r="H76" s="73"/>
      <c r="I76" s="73"/>
      <c r="J76" s="73"/>
      <c r="K76" s="14"/>
      <c r="L76" s="71">
        <f t="shared" si="27"/>
        <v>0</v>
      </c>
      <c r="M76" s="108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7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8">
        <f>IF(ISNA(VLOOKUP($C76,ИД!$A$2:$J$11,10,0)),0,VLOOKUP($C76,ИД!$A$2:$J$11,10,0))</f>
        <v>0</v>
      </c>
      <c r="Y76" s="101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2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7"/>
      <c r="B77" s="13"/>
      <c r="C77" s="13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1">
        <v>41</v>
      </c>
      <c r="H77" s="73"/>
      <c r="I77" s="73"/>
      <c r="J77" s="73"/>
      <c r="K77" s="14"/>
      <c r="L77" s="71">
        <f t="shared" si="27"/>
        <v>0</v>
      </c>
      <c r="M77" s="108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7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8">
        <f>IF(ISNA(VLOOKUP($C77,ИД!$A$2:$J$11,10,0)),0,VLOOKUP($C77,ИД!$A$2:$J$11,10,0))</f>
        <v>0</v>
      </c>
      <c r="Y77" s="101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2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7"/>
      <c r="B78" s="13"/>
      <c r="C78" s="13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1">
        <v>42</v>
      </c>
      <c r="H78" s="73"/>
      <c r="I78" s="73"/>
      <c r="J78" s="73"/>
      <c r="K78" s="14"/>
      <c r="L78" s="71">
        <f t="shared" si="27"/>
        <v>0</v>
      </c>
      <c r="M78" s="108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7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8">
        <f>IF(ISNA(VLOOKUP($C78,ИД!$A$2:$J$11,10,0)),0,VLOOKUP($C78,ИД!$A$2:$J$11,10,0))</f>
        <v>0</v>
      </c>
      <c r="Y78" s="101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2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7"/>
      <c r="B79" s="13"/>
      <c r="C79" s="13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1">
        <v>41</v>
      </c>
      <c r="H79" s="73"/>
      <c r="I79" s="73"/>
      <c r="J79" s="73"/>
      <c r="K79" s="14"/>
      <c r="L79" s="71">
        <f t="shared" si="27"/>
        <v>0</v>
      </c>
      <c r="M79" s="108">
        <f t="shared" si="15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16"/>
        <v>0</v>
      </c>
      <c r="R79" s="72">
        <f t="shared" si="17"/>
        <v>0</v>
      </c>
      <c r="S79" s="72">
        <f t="shared" si="18"/>
        <v>0</v>
      </c>
      <c r="T79" s="90">
        <f t="shared" si="19"/>
        <v>0</v>
      </c>
      <c r="U79" s="97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8">
        <f>IF(ISNA(VLOOKUP($C79,ИД!$A$2:$J$11,10,0)),0,VLOOKUP($C79,ИД!$A$2:$J$11,10,0))</f>
        <v>0</v>
      </c>
      <c r="Y79" s="101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2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7"/>
      <c r="B80" s="13"/>
      <c r="C80" s="13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1">
        <v>42</v>
      </c>
      <c r="H80" s="73"/>
      <c r="I80" s="73"/>
      <c r="J80" s="73"/>
      <c r="K80" s="14"/>
      <c r="L80" s="71">
        <f t="shared" si="27"/>
        <v>0</v>
      </c>
      <c r="M80" s="108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7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8">
        <f>IF(ISNA(VLOOKUP($C80,ИД!$A$2:$J$11,10,0)),0,VLOOKUP($C80,ИД!$A$2:$J$11,10,0))</f>
        <v>0</v>
      </c>
      <c r="Y80" s="101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2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7"/>
      <c r="B81" s="13"/>
      <c r="C81" s="13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1">
        <v>10</v>
      </c>
      <c r="H81" s="73"/>
      <c r="I81" s="73"/>
      <c r="J81" s="73"/>
      <c r="K81" s="14"/>
      <c r="L81" s="71">
        <f t="shared" si="27"/>
        <v>0</v>
      </c>
      <c r="M81" s="108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7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8">
        <f>IF(ISNA(VLOOKUP($C81,ИД!$A$2:$J$11,10,0)),0,VLOOKUP($C81,ИД!$A$2:$J$11,10,0))</f>
        <v>0</v>
      </c>
      <c r="Y81" s="101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2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7"/>
      <c r="B82" s="13"/>
      <c r="C82" s="13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1">
        <v>10</v>
      </c>
      <c r="H82" s="73"/>
      <c r="I82" s="73"/>
      <c r="J82" s="73"/>
      <c r="K82" s="14"/>
      <c r="L82" s="71">
        <f t="shared" si="27"/>
        <v>0</v>
      </c>
      <c r="M82" s="108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7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8">
        <f>IF(ISNA(VLOOKUP($C82,ИД!$A$2:$J$11,10,0)),0,VLOOKUP($C82,ИД!$A$2:$J$11,10,0))</f>
        <v>0</v>
      </c>
      <c r="Y82" s="101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2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7"/>
      <c r="B83" s="13"/>
      <c r="C83" s="13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1">
        <v>11</v>
      </c>
      <c r="H83" s="73"/>
      <c r="I83" s="73"/>
      <c r="J83" s="73"/>
      <c r="K83" s="14"/>
      <c r="L83" s="71">
        <f t="shared" si="27"/>
        <v>0</v>
      </c>
      <c r="M83" s="108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7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8">
        <f>IF(ISNA(VLOOKUP($C83,ИД!$A$2:$J$11,10,0)),0,VLOOKUP($C83,ИД!$A$2:$J$11,10,0))</f>
        <v>0</v>
      </c>
      <c r="Y83" s="101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2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7"/>
      <c r="B84" s="13"/>
      <c r="C84" s="13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1">
        <v>12</v>
      </c>
      <c r="H84" s="73"/>
      <c r="I84" s="73"/>
      <c r="J84" s="73"/>
      <c r="K84" s="14"/>
      <c r="L84" s="71">
        <f t="shared" si="27"/>
        <v>0</v>
      </c>
      <c r="M84" s="108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7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8">
        <f>IF(ISNA(VLOOKUP($C84,ИД!$A$2:$J$11,10,0)),0,VLOOKUP($C84,ИД!$A$2:$J$11,10,0))</f>
        <v>0</v>
      </c>
      <c r="Y84" s="101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2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7"/>
      <c r="B85" s="13"/>
      <c r="C85" s="13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1">
        <v>13</v>
      </c>
      <c r="H85" s="73"/>
      <c r="I85" s="73"/>
      <c r="J85" s="73"/>
      <c r="K85" s="14"/>
      <c r="L85" s="71">
        <f t="shared" si="27"/>
        <v>0</v>
      </c>
      <c r="M85" s="108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7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8">
        <f>IF(ISNA(VLOOKUP($C85,ИД!$A$2:$J$11,10,0)),0,VLOOKUP($C85,ИД!$A$2:$J$11,10,0))</f>
        <v>0</v>
      </c>
      <c r="Y85" s="101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2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7"/>
      <c r="B86" s="13"/>
      <c r="C86" s="13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1">
        <v>14</v>
      </c>
      <c r="H86" s="73"/>
      <c r="I86" s="73"/>
      <c r="J86" s="73"/>
      <c r="K86" s="14"/>
      <c r="L86" s="71">
        <f t="shared" si="27"/>
        <v>0</v>
      </c>
      <c r="M86" s="108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7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8">
        <f>IF(ISNA(VLOOKUP($C86,ИД!$A$2:$J$11,10,0)),0,VLOOKUP($C86,ИД!$A$2:$J$11,10,0))</f>
        <v>0</v>
      </c>
      <c r="Y86" s="101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2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7"/>
      <c r="B87" s="13"/>
      <c r="C87" s="13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1">
        <v>15</v>
      </c>
      <c r="H87" s="73"/>
      <c r="I87" s="73"/>
      <c r="J87" s="73"/>
      <c r="K87" s="14"/>
      <c r="L87" s="71">
        <f t="shared" si="27"/>
        <v>0</v>
      </c>
      <c r="M87" s="108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7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8">
        <f>IF(ISNA(VLOOKUP($C87,ИД!$A$2:$J$11,10,0)),0,VLOOKUP($C87,ИД!$A$2:$J$11,10,0))</f>
        <v>0</v>
      </c>
      <c r="Y87" s="101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2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7"/>
      <c r="B88" s="13"/>
      <c r="C88" s="13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1">
        <v>16</v>
      </c>
      <c r="H88" s="73"/>
      <c r="I88" s="73"/>
      <c r="J88" s="73"/>
      <c r="K88" s="14"/>
      <c r="L88" s="71">
        <f t="shared" si="27"/>
        <v>0</v>
      </c>
      <c r="M88" s="108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7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8">
        <f>IF(ISNA(VLOOKUP($C88,ИД!$A$2:$J$11,10,0)),0,VLOOKUP($C88,ИД!$A$2:$J$11,10,0))</f>
        <v>0</v>
      </c>
      <c r="Y88" s="101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2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7"/>
      <c r="B89" s="13"/>
      <c r="C89" s="13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1">
        <v>17</v>
      </c>
      <c r="H89" s="73"/>
      <c r="I89" s="73"/>
      <c r="J89" s="73"/>
      <c r="K89" s="14"/>
      <c r="L89" s="71">
        <f t="shared" si="27"/>
        <v>0</v>
      </c>
      <c r="M89" s="108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7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8">
        <f>IF(ISNA(VLOOKUP($C89,ИД!$A$2:$J$11,10,0)),0,VLOOKUP($C89,ИД!$A$2:$J$11,10,0))</f>
        <v>0</v>
      </c>
      <c r="Y89" s="101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2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7"/>
      <c r="B90" s="13"/>
      <c r="C90" s="13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1">
        <v>18</v>
      </c>
      <c r="H90" s="73"/>
      <c r="I90" s="73"/>
      <c r="J90" s="73"/>
      <c r="K90" s="14"/>
      <c r="L90" s="71">
        <f t="shared" si="27"/>
        <v>0</v>
      </c>
      <c r="M90" s="108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7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8">
        <f>IF(ISNA(VLOOKUP($C90,ИД!$A$2:$J$11,10,0)),0,VLOOKUP($C90,ИД!$A$2:$J$11,10,0))</f>
        <v>0</v>
      </c>
      <c r="Y90" s="101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2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7"/>
      <c r="B91" s="13"/>
      <c r="C91" s="13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1">
        <v>19</v>
      </c>
      <c r="H91" s="73"/>
      <c r="I91" s="73"/>
      <c r="J91" s="73"/>
      <c r="K91" s="14"/>
      <c r="L91" s="71">
        <f t="shared" si="27"/>
        <v>0</v>
      </c>
      <c r="M91" s="108">
        <f t="shared" ref="M91:M114" si="32">L91*$B$221</f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ref="Q91:Q114" si="33">K91</f>
        <v>0</v>
      </c>
      <c r="R91" s="72">
        <f t="shared" ref="R91:R114" si="34">P91*N91*Q91/1000</f>
        <v>0</v>
      </c>
      <c r="S91" s="72">
        <f t="shared" ref="S91:S114" si="35">L91-R91</f>
        <v>0</v>
      </c>
      <c r="T91" s="90">
        <f t="shared" ref="T91:T114" si="36">S91*$B$221</f>
        <v>0</v>
      </c>
      <c r="U91" s="97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8">
        <f>IF(ISNA(VLOOKUP($C91,ИД!$A$2:$J$11,10,0)),0,VLOOKUP($C91,ИД!$A$2:$J$11,10,0))</f>
        <v>0</v>
      </c>
      <c r="Y91" s="101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2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7"/>
      <c r="B92" s="13"/>
      <c r="C92" s="13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1">
        <v>20</v>
      </c>
      <c r="H92" s="73"/>
      <c r="I92" s="73"/>
      <c r="J92" s="73"/>
      <c r="K92" s="14"/>
      <c r="L92" s="71">
        <f t="shared" si="27"/>
        <v>0</v>
      </c>
      <c r="M92" s="108">
        <f t="shared" si="32"/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si="33"/>
        <v>0</v>
      </c>
      <c r="R92" s="72">
        <f t="shared" si="34"/>
        <v>0</v>
      </c>
      <c r="S92" s="72">
        <f t="shared" si="35"/>
        <v>0</v>
      </c>
      <c r="T92" s="90">
        <f t="shared" si="36"/>
        <v>0</v>
      </c>
      <c r="U92" s="97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8">
        <f>IF(ISNA(VLOOKUP($C92,ИД!$A$2:$J$11,10,0)),0,VLOOKUP($C92,ИД!$A$2:$J$11,10,0))</f>
        <v>0</v>
      </c>
      <c r="Y92" s="101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2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7"/>
      <c r="B93" s="13"/>
      <c r="C93" s="13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1">
        <v>21</v>
      </c>
      <c r="H93" s="73"/>
      <c r="I93" s="73"/>
      <c r="J93" s="73"/>
      <c r="K93" s="14"/>
      <c r="L93" s="71">
        <f t="shared" si="27"/>
        <v>0</v>
      </c>
      <c r="M93" s="108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7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8">
        <f>IF(ISNA(VLOOKUP($C93,ИД!$A$2:$J$11,10,0)),0,VLOOKUP($C93,ИД!$A$2:$J$11,10,0))</f>
        <v>0</v>
      </c>
      <c r="Y93" s="101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2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7"/>
      <c r="B94" s="13"/>
      <c r="C94" s="13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1">
        <v>22</v>
      </c>
      <c r="H94" s="73"/>
      <c r="I94" s="73"/>
      <c r="J94" s="73"/>
      <c r="K94" s="14"/>
      <c r="L94" s="71">
        <f t="shared" si="27"/>
        <v>0</v>
      </c>
      <c r="M94" s="108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7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8">
        <f>IF(ISNA(VLOOKUP($C94,ИД!$A$2:$J$11,10,0)),0,VLOOKUP($C94,ИД!$A$2:$J$11,10,0))</f>
        <v>0</v>
      </c>
      <c r="Y94" s="101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2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7"/>
      <c r="B95" s="13"/>
      <c r="C95" s="13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1">
        <v>23</v>
      </c>
      <c r="H95" s="73"/>
      <c r="I95" s="73"/>
      <c r="J95" s="73"/>
      <c r="K95" s="14"/>
      <c r="L95" s="71">
        <f t="shared" si="27"/>
        <v>0</v>
      </c>
      <c r="M95" s="108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7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8">
        <f>IF(ISNA(VLOOKUP($C95,ИД!$A$2:$J$11,10,0)),0,VLOOKUP($C95,ИД!$A$2:$J$11,10,0))</f>
        <v>0</v>
      </c>
      <c r="Y95" s="101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2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7"/>
      <c r="B96" s="13"/>
      <c r="C96" s="13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1">
        <v>24</v>
      </c>
      <c r="H96" s="73"/>
      <c r="I96" s="73"/>
      <c r="J96" s="73"/>
      <c r="K96" s="14"/>
      <c r="L96" s="71">
        <f t="shared" si="27"/>
        <v>0</v>
      </c>
      <c r="M96" s="108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7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8">
        <f>IF(ISNA(VLOOKUP($C96,ИД!$A$2:$J$11,10,0)),0,VLOOKUP($C96,ИД!$A$2:$J$11,10,0))</f>
        <v>0</v>
      </c>
      <c r="Y96" s="101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2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7"/>
      <c r="B97" s="13"/>
      <c r="C97" s="13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1">
        <v>25</v>
      </c>
      <c r="H97" s="73"/>
      <c r="I97" s="73"/>
      <c r="J97" s="73"/>
      <c r="K97" s="14"/>
      <c r="L97" s="71">
        <f t="shared" si="27"/>
        <v>0</v>
      </c>
      <c r="M97" s="108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7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8">
        <f>IF(ISNA(VLOOKUP($C97,ИД!$A$2:$J$11,10,0)),0,VLOOKUP($C97,ИД!$A$2:$J$11,10,0))</f>
        <v>0</v>
      </c>
      <c r="Y97" s="101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2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7"/>
      <c r="B98" s="13"/>
      <c r="C98" s="13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1">
        <v>26</v>
      </c>
      <c r="H98" s="73"/>
      <c r="I98" s="73"/>
      <c r="J98" s="73"/>
      <c r="K98" s="14"/>
      <c r="L98" s="71">
        <f t="shared" si="27"/>
        <v>0</v>
      </c>
      <c r="M98" s="108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7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8">
        <f>IF(ISNA(VLOOKUP($C98,ИД!$A$2:$J$11,10,0)),0,VLOOKUP($C98,ИД!$A$2:$J$11,10,0))</f>
        <v>0</v>
      </c>
      <c r="Y98" s="101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2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7"/>
      <c r="B99" s="13"/>
      <c r="C99" s="13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1">
        <v>27</v>
      </c>
      <c r="H99" s="73"/>
      <c r="I99" s="73"/>
      <c r="J99" s="73"/>
      <c r="K99" s="14"/>
      <c r="L99" s="71">
        <f t="shared" si="27"/>
        <v>0</v>
      </c>
      <c r="M99" s="108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7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8">
        <f>IF(ISNA(VLOOKUP($C99,ИД!$A$2:$J$11,10,0)),0,VLOOKUP($C99,ИД!$A$2:$J$11,10,0))</f>
        <v>0</v>
      </c>
      <c r="Y99" s="101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2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7"/>
      <c r="B100" s="13"/>
      <c r="C100" s="13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1">
        <v>28</v>
      </c>
      <c r="H100" s="73"/>
      <c r="I100" s="73"/>
      <c r="J100" s="73"/>
      <c r="K100" s="14"/>
      <c r="L100" s="71">
        <f t="shared" si="27"/>
        <v>0</v>
      </c>
      <c r="M100" s="108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7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8">
        <f>IF(ISNA(VLOOKUP($C100,ИД!$A$2:$J$11,10,0)),0,VLOOKUP($C100,ИД!$A$2:$J$11,10,0))</f>
        <v>0</v>
      </c>
      <c r="Y100" s="101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2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7"/>
      <c r="B101" s="13"/>
      <c r="C101" s="13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1">
        <v>29</v>
      </c>
      <c r="H101" s="73"/>
      <c r="I101" s="73"/>
      <c r="J101" s="73"/>
      <c r="K101" s="14"/>
      <c r="L101" s="71">
        <f t="shared" si="27"/>
        <v>0</v>
      </c>
      <c r="M101" s="108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7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8">
        <f>IF(ISNA(VLOOKUP($C101,ИД!$A$2:$J$11,10,0)),0,VLOOKUP($C101,ИД!$A$2:$J$11,10,0))</f>
        <v>0</v>
      </c>
      <c r="Y101" s="101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2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7"/>
      <c r="B102" s="13"/>
      <c r="C102" s="13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1">
        <v>30</v>
      </c>
      <c r="H102" s="73"/>
      <c r="I102" s="73"/>
      <c r="J102" s="73"/>
      <c r="K102" s="14"/>
      <c r="L102" s="71">
        <f t="shared" si="27"/>
        <v>0</v>
      </c>
      <c r="M102" s="108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7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8">
        <f>IF(ISNA(VLOOKUP($C102,ИД!$A$2:$J$11,10,0)),0,VLOOKUP($C102,ИД!$A$2:$J$11,10,0))</f>
        <v>0</v>
      </c>
      <c r="Y102" s="101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2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7"/>
      <c r="B103" s="13"/>
      <c r="C103" s="13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1">
        <v>31</v>
      </c>
      <c r="H103" s="73"/>
      <c r="I103" s="73"/>
      <c r="J103" s="73"/>
      <c r="K103" s="14"/>
      <c r="L103" s="71">
        <f t="shared" si="27"/>
        <v>0</v>
      </c>
      <c r="M103" s="108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7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8">
        <f>IF(ISNA(VLOOKUP($C103,ИД!$A$2:$J$11,10,0)),0,VLOOKUP($C103,ИД!$A$2:$J$11,10,0))</f>
        <v>0</v>
      </c>
      <c r="Y103" s="101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2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7"/>
      <c r="B104" s="13"/>
      <c r="C104" s="13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1">
        <v>32</v>
      </c>
      <c r="H104" s="73"/>
      <c r="I104" s="73"/>
      <c r="J104" s="73"/>
      <c r="K104" s="14"/>
      <c r="L104" s="71">
        <f t="shared" si="27"/>
        <v>0</v>
      </c>
      <c r="M104" s="108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7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8">
        <f>IF(ISNA(VLOOKUP($C104,ИД!$A$2:$J$11,10,0)),0,VLOOKUP($C104,ИД!$A$2:$J$11,10,0))</f>
        <v>0</v>
      </c>
      <c r="Y104" s="101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2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7"/>
      <c r="B105" s="13"/>
      <c r="C105" s="13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1">
        <v>33</v>
      </c>
      <c r="H105" s="73"/>
      <c r="I105" s="73"/>
      <c r="J105" s="73"/>
      <c r="K105" s="14"/>
      <c r="L105" s="71">
        <f t="shared" si="27"/>
        <v>0</v>
      </c>
      <c r="M105" s="108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7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8">
        <f>IF(ISNA(VLOOKUP($C105,ИД!$A$2:$J$11,10,0)),0,VLOOKUP($C105,ИД!$A$2:$J$11,10,0))</f>
        <v>0</v>
      </c>
      <c r="Y105" s="101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2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7"/>
      <c r="B106" s="13"/>
      <c r="C106" s="13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1">
        <v>34</v>
      </c>
      <c r="H106" s="73"/>
      <c r="I106" s="73"/>
      <c r="J106" s="73"/>
      <c r="K106" s="14"/>
      <c r="L106" s="71">
        <f t="shared" si="27"/>
        <v>0</v>
      </c>
      <c r="M106" s="108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7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8">
        <f>IF(ISNA(VLOOKUP($C106,ИД!$A$2:$J$11,10,0)),0,VLOOKUP($C106,ИД!$A$2:$J$11,10,0))</f>
        <v>0</v>
      </c>
      <c r="Y106" s="101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2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7"/>
      <c r="B107" s="13"/>
      <c r="C107" s="13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1">
        <v>35</v>
      </c>
      <c r="H107" s="73"/>
      <c r="I107" s="73"/>
      <c r="J107" s="73"/>
      <c r="K107" s="14"/>
      <c r="L107" s="71">
        <f t="shared" si="27"/>
        <v>0</v>
      </c>
      <c r="M107" s="108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7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8">
        <f>IF(ISNA(VLOOKUP($C107,ИД!$A$2:$J$11,10,0)),0,VLOOKUP($C107,ИД!$A$2:$J$11,10,0))</f>
        <v>0</v>
      </c>
      <c r="Y107" s="101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2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7"/>
      <c r="B108" s="13"/>
      <c r="C108" s="13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1">
        <v>36</v>
      </c>
      <c r="H108" s="73"/>
      <c r="I108" s="73"/>
      <c r="J108" s="73"/>
      <c r="K108" s="14"/>
      <c r="L108" s="71">
        <f t="shared" si="27"/>
        <v>0</v>
      </c>
      <c r="M108" s="108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7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8">
        <f>IF(ISNA(VLOOKUP($C108,ИД!$A$2:$J$11,10,0)),0,VLOOKUP($C108,ИД!$A$2:$J$11,10,0))</f>
        <v>0</v>
      </c>
      <c r="Y108" s="101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2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7"/>
      <c r="B109" s="13"/>
      <c r="C109" s="13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1">
        <v>37</v>
      </c>
      <c r="H109" s="73"/>
      <c r="I109" s="73"/>
      <c r="J109" s="73"/>
      <c r="K109" s="14"/>
      <c r="L109" s="71">
        <f t="shared" si="27"/>
        <v>0</v>
      </c>
      <c r="M109" s="108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7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8">
        <f>IF(ISNA(VLOOKUP($C109,ИД!$A$2:$J$11,10,0)),0,VLOOKUP($C109,ИД!$A$2:$J$11,10,0))</f>
        <v>0</v>
      </c>
      <c r="Y109" s="101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2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7"/>
      <c r="B110" s="13"/>
      <c r="C110" s="13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1">
        <v>38</v>
      </c>
      <c r="H110" s="73"/>
      <c r="I110" s="73"/>
      <c r="J110" s="73"/>
      <c r="K110" s="14"/>
      <c r="L110" s="71">
        <f t="shared" si="27"/>
        <v>0</v>
      </c>
      <c r="M110" s="108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7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8">
        <f>IF(ISNA(VLOOKUP($C110,ИД!$A$2:$J$11,10,0)),0,VLOOKUP($C110,ИД!$A$2:$J$11,10,0))</f>
        <v>0</v>
      </c>
      <c r="Y110" s="101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2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7"/>
      <c r="B111" s="13"/>
      <c r="C111" s="13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1">
        <v>39</v>
      </c>
      <c r="H111" s="73"/>
      <c r="I111" s="73"/>
      <c r="J111" s="73"/>
      <c r="K111" s="14"/>
      <c r="L111" s="71">
        <f t="shared" si="27"/>
        <v>0</v>
      </c>
      <c r="M111" s="108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7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8">
        <f>IF(ISNA(VLOOKUP($C111,ИД!$A$2:$J$11,10,0)),0,VLOOKUP($C111,ИД!$A$2:$J$11,10,0))</f>
        <v>0</v>
      </c>
      <c r="Y111" s="101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2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7"/>
      <c r="B112" s="13"/>
      <c r="C112" s="13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1">
        <v>40</v>
      </c>
      <c r="H112" s="73"/>
      <c r="I112" s="73"/>
      <c r="J112" s="73"/>
      <c r="K112" s="14"/>
      <c r="L112" s="71">
        <f t="shared" si="27"/>
        <v>0</v>
      </c>
      <c r="M112" s="108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7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8">
        <f>IF(ISNA(VLOOKUP($C112,ИД!$A$2:$J$11,10,0)),0,VLOOKUP($C112,ИД!$A$2:$J$11,10,0))</f>
        <v>0</v>
      </c>
      <c r="Y112" s="101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2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7"/>
      <c r="B113" s="13"/>
      <c r="C113" s="13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1">
        <v>41</v>
      </c>
      <c r="H113" s="73"/>
      <c r="I113" s="73"/>
      <c r="J113" s="73"/>
      <c r="K113" s="14"/>
      <c r="L113" s="71">
        <f t="shared" si="27"/>
        <v>0</v>
      </c>
      <c r="M113" s="108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7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8">
        <f>IF(ISNA(VLOOKUP($C113,ИД!$A$2:$J$11,10,0)),0,VLOOKUP($C113,ИД!$A$2:$J$11,10,0))</f>
        <v>0</v>
      </c>
      <c r="Y113" s="101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2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7"/>
      <c r="B114" s="13"/>
      <c r="C114" s="13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1">
        <v>42</v>
      </c>
      <c r="H114" s="73"/>
      <c r="I114" s="73"/>
      <c r="J114" s="73"/>
      <c r="K114" s="14"/>
      <c r="L114" s="71">
        <f t="shared" si="27"/>
        <v>0</v>
      </c>
      <c r="M114" s="108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7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8">
        <f>IF(ISNA(VLOOKUP($C114,ИД!$A$2:$J$11,10,0)),0,VLOOKUP($C114,ИД!$A$2:$J$11,10,0))</f>
        <v>0</v>
      </c>
      <c r="Y114" s="101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2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7"/>
      <c r="B115" s="13"/>
      <c r="C115" s="13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1">
        <v>11</v>
      </c>
      <c r="H115" s="73"/>
      <c r="I115" s="73"/>
      <c r="J115" s="73"/>
      <c r="K115" s="14"/>
      <c r="L115" s="71">
        <f t="shared" si="27"/>
        <v>0</v>
      </c>
      <c r="M115" s="108">
        <f t="shared" si="15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16"/>
        <v>0</v>
      </c>
      <c r="R115" s="72">
        <f t="shared" si="17"/>
        <v>0</v>
      </c>
      <c r="S115" s="72">
        <f t="shared" si="18"/>
        <v>0</v>
      </c>
      <c r="T115" s="90">
        <f t="shared" si="19"/>
        <v>0</v>
      </c>
      <c r="U115" s="97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8">
        <f>IF(ISNA(VLOOKUP($C115,ИД!$A$2:$J$11,10,0)),0,VLOOKUP($C115,ИД!$A$2:$J$11,10,0))</f>
        <v>0</v>
      </c>
      <c r="Y115" s="101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2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7"/>
      <c r="B116" s="13"/>
      <c r="C116" s="13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1">
        <v>12</v>
      </c>
      <c r="H116" s="73"/>
      <c r="I116" s="73"/>
      <c r="J116" s="73"/>
      <c r="K116" s="14"/>
      <c r="L116" s="71">
        <f t="shared" si="27"/>
        <v>0</v>
      </c>
      <c r="M116" s="108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7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8">
        <f>IF(ISNA(VLOOKUP($C116,ИД!$A$2:$J$11,10,0)),0,VLOOKUP($C116,ИД!$A$2:$J$11,10,0))</f>
        <v>0</v>
      </c>
      <c r="Y116" s="101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2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7"/>
      <c r="B117" s="13"/>
      <c r="C117" s="13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1">
        <v>13</v>
      </c>
      <c r="H117" s="73"/>
      <c r="I117" s="73"/>
      <c r="J117" s="73"/>
      <c r="K117" s="14"/>
      <c r="L117" s="71">
        <f t="shared" si="27"/>
        <v>0</v>
      </c>
      <c r="M117" s="108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7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8">
        <f>IF(ISNA(VLOOKUP($C117,ИД!$A$2:$J$11,10,0)),0,VLOOKUP($C117,ИД!$A$2:$J$11,10,0))</f>
        <v>0</v>
      </c>
      <c r="Y117" s="101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2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7"/>
      <c r="B118" s="13"/>
      <c r="C118" s="13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1">
        <v>14</v>
      </c>
      <c r="H118" s="73"/>
      <c r="I118" s="73"/>
      <c r="J118" s="73"/>
      <c r="K118" s="14"/>
      <c r="L118" s="71">
        <f t="shared" si="27"/>
        <v>0</v>
      </c>
      <c r="M118" s="108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7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8">
        <f>IF(ISNA(VLOOKUP($C118,ИД!$A$2:$J$11,10,0)),0,VLOOKUP($C118,ИД!$A$2:$J$11,10,0))</f>
        <v>0</v>
      </c>
      <c r="Y118" s="101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2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7"/>
      <c r="B119" s="13"/>
      <c r="C119" s="13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1">
        <v>15</v>
      </c>
      <c r="H119" s="73"/>
      <c r="I119" s="73"/>
      <c r="J119" s="73"/>
      <c r="K119" s="14"/>
      <c r="L119" s="71">
        <f t="shared" si="27"/>
        <v>0</v>
      </c>
      <c r="M119" s="108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7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8">
        <f>IF(ISNA(VLOOKUP($C119,ИД!$A$2:$J$11,10,0)),0,VLOOKUP($C119,ИД!$A$2:$J$11,10,0))</f>
        <v>0</v>
      </c>
      <c r="Y119" s="101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2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7"/>
      <c r="B120" s="13"/>
      <c r="C120" s="13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1">
        <v>16</v>
      </c>
      <c r="H120" s="73"/>
      <c r="I120" s="73"/>
      <c r="J120" s="73"/>
      <c r="K120" s="14"/>
      <c r="L120" s="71">
        <f t="shared" si="27"/>
        <v>0</v>
      </c>
      <c r="M120" s="108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7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8">
        <f>IF(ISNA(VLOOKUP($C120,ИД!$A$2:$J$11,10,0)),0,VLOOKUP($C120,ИД!$A$2:$J$11,10,0))</f>
        <v>0</v>
      </c>
      <c r="Y120" s="101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2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7"/>
      <c r="B121" s="13"/>
      <c r="C121" s="13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1">
        <v>17</v>
      </c>
      <c r="H121" s="73"/>
      <c r="I121" s="73"/>
      <c r="J121" s="73"/>
      <c r="K121" s="14"/>
      <c r="L121" s="71">
        <f t="shared" si="27"/>
        <v>0</v>
      </c>
      <c r="M121" s="108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7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8">
        <f>IF(ISNA(VLOOKUP($C121,ИД!$A$2:$J$11,10,0)),0,VLOOKUP($C121,ИД!$A$2:$J$11,10,0))</f>
        <v>0</v>
      </c>
      <c r="Y121" s="101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2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7"/>
      <c r="B122" s="13"/>
      <c r="C122" s="13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1">
        <v>18</v>
      </c>
      <c r="H122" s="73"/>
      <c r="I122" s="73"/>
      <c r="J122" s="73"/>
      <c r="K122" s="14"/>
      <c r="L122" s="71">
        <f t="shared" si="27"/>
        <v>0</v>
      </c>
      <c r="M122" s="108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7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8">
        <f>IF(ISNA(VLOOKUP($C122,ИД!$A$2:$J$11,10,0)),0,VLOOKUP($C122,ИД!$A$2:$J$11,10,0))</f>
        <v>0</v>
      </c>
      <c r="Y122" s="101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2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7"/>
      <c r="B123" s="13"/>
      <c r="C123" s="13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1">
        <v>19</v>
      </c>
      <c r="H123" s="73"/>
      <c r="I123" s="73"/>
      <c r="J123" s="73"/>
      <c r="K123" s="14"/>
      <c r="L123" s="71">
        <f t="shared" si="27"/>
        <v>0</v>
      </c>
      <c r="M123" s="108">
        <f t="shared" ref="M123:M145" si="38">L123*$B$221</f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ref="Q123:Q145" si="39">K123</f>
        <v>0</v>
      </c>
      <c r="R123" s="72">
        <f t="shared" ref="R123:R145" si="40">P123*N123*Q123/1000</f>
        <v>0</v>
      </c>
      <c r="S123" s="72">
        <f t="shared" ref="S123:S145" si="41">L123-R123</f>
        <v>0</v>
      </c>
      <c r="T123" s="90">
        <f t="shared" ref="T123:T145" si="42">S123*$B$221</f>
        <v>0</v>
      </c>
      <c r="U123" s="97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8">
        <f>IF(ISNA(VLOOKUP($C123,ИД!$A$2:$J$11,10,0)),0,VLOOKUP($C123,ИД!$A$2:$J$11,10,0))</f>
        <v>0</v>
      </c>
      <c r="Y123" s="101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2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7"/>
      <c r="B124" s="13"/>
      <c r="C124" s="13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1">
        <v>20</v>
      </c>
      <c r="H124" s="73"/>
      <c r="I124" s="73"/>
      <c r="J124" s="73"/>
      <c r="K124" s="14"/>
      <c r="L124" s="71">
        <f t="shared" si="27"/>
        <v>0</v>
      </c>
      <c r="M124" s="108">
        <f t="shared" si="38"/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si="39"/>
        <v>0</v>
      </c>
      <c r="R124" s="72">
        <f t="shared" si="40"/>
        <v>0</v>
      </c>
      <c r="S124" s="72">
        <f t="shared" si="41"/>
        <v>0</v>
      </c>
      <c r="T124" s="90">
        <f t="shared" si="42"/>
        <v>0</v>
      </c>
      <c r="U124" s="97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8">
        <f>IF(ISNA(VLOOKUP($C124,ИД!$A$2:$J$11,10,0)),0,VLOOKUP($C124,ИД!$A$2:$J$11,10,0))</f>
        <v>0</v>
      </c>
      <c r="Y124" s="101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2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7"/>
      <c r="B125" s="13"/>
      <c r="C125" s="13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1">
        <v>21</v>
      </c>
      <c r="H125" s="73"/>
      <c r="I125" s="73"/>
      <c r="J125" s="73"/>
      <c r="K125" s="14"/>
      <c r="L125" s="71">
        <f t="shared" si="27"/>
        <v>0</v>
      </c>
      <c r="M125" s="108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7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8">
        <f>IF(ISNA(VLOOKUP($C125,ИД!$A$2:$J$11,10,0)),0,VLOOKUP($C125,ИД!$A$2:$J$11,10,0))</f>
        <v>0</v>
      </c>
      <c r="Y125" s="101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2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7"/>
      <c r="B126" s="13"/>
      <c r="C126" s="13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1">
        <v>22</v>
      </c>
      <c r="H126" s="73"/>
      <c r="I126" s="73"/>
      <c r="J126" s="73"/>
      <c r="K126" s="14"/>
      <c r="L126" s="71">
        <f t="shared" si="27"/>
        <v>0</v>
      </c>
      <c r="M126" s="108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7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8">
        <f>IF(ISNA(VLOOKUP($C126,ИД!$A$2:$J$11,10,0)),0,VLOOKUP($C126,ИД!$A$2:$J$11,10,0))</f>
        <v>0</v>
      </c>
      <c r="Y126" s="101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2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7"/>
      <c r="B127" s="13"/>
      <c r="C127" s="13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1">
        <v>23</v>
      </c>
      <c r="H127" s="73"/>
      <c r="I127" s="73"/>
      <c r="J127" s="73"/>
      <c r="K127" s="14"/>
      <c r="L127" s="71">
        <f t="shared" si="27"/>
        <v>0</v>
      </c>
      <c r="M127" s="108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7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8">
        <f>IF(ISNA(VLOOKUP($C127,ИД!$A$2:$J$11,10,0)),0,VLOOKUP($C127,ИД!$A$2:$J$11,10,0))</f>
        <v>0</v>
      </c>
      <c r="Y127" s="101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2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7"/>
      <c r="B128" s="13"/>
      <c r="C128" s="13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1">
        <v>24</v>
      </c>
      <c r="H128" s="73"/>
      <c r="I128" s="73"/>
      <c r="J128" s="73"/>
      <c r="K128" s="14"/>
      <c r="L128" s="71">
        <f t="shared" si="27"/>
        <v>0</v>
      </c>
      <c r="M128" s="108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7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8">
        <f>IF(ISNA(VLOOKUP($C128,ИД!$A$2:$J$11,10,0)),0,VLOOKUP($C128,ИД!$A$2:$J$11,10,0))</f>
        <v>0</v>
      </c>
      <c r="Y128" s="101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2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7"/>
      <c r="B129" s="13"/>
      <c r="C129" s="13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1">
        <v>25</v>
      </c>
      <c r="H129" s="73"/>
      <c r="I129" s="73"/>
      <c r="J129" s="73"/>
      <c r="K129" s="14"/>
      <c r="L129" s="71">
        <f t="shared" si="27"/>
        <v>0</v>
      </c>
      <c r="M129" s="108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7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8">
        <f>IF(ISNA(VLOOKUP($C129,ИД!$A$2:$J$11,10,0)),0,VLOOKUP($C129,ИД!$A$2:$J$11,10,0))</f>
        <v>0</v>
      </c>
      <c r="Y129" s="101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2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7"/>
      <c r="B130" s="13"/>
      <c r="C130" s="13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1">
        <v>26</v>
      </c>
      <c r="H130" s="73"/>
      <c r="I130" s="73"/>
      <c r="J130" s="73"/>
      <c r="K130" s="14"/>
      <c r="L130" s="71">
        <f t="shared" si="27"/>
        <v>0</v>
      </c>
      <c r="M130" s="108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7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8">
        <f>IF(ISNA(VLOOKUP($C130,ИД!$A$2:$J$11,10,0)),0,VLOOKUP($C130,ИД!$A$2:$J$11,10,0))</f>
        <v>0</v>
      </c>
      <c r="Y130" s="101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2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7"/>
      <c r="B131" s="13"/>
      <c r="C131" s="13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1">
        <v>27</v>
      </c>
      <c r="H131" s="73"/>
      <c r="I131" s="73"/>
      <c r="J131" s="73"/>
      <c r="K131" s="14"/>
      <c r="L131" s="71">
        <f t="shared" si="27"/>
        <v>0</v>
      </c>
      <c r="M131" s="108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7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8">
        <f>IF(ISNA(VLOOKUP($C131,ИД!$A$2:$J$11,10,0)),0,VLOOKUP($C131,ИД!$A$2:$J$11,10,0))</f>
        <v>0</v>
      </c>
      <c r="Y131" s="101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2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7"/>
      <c r="B132" s="13"/>
      <c r="C132" s="13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1">
        <v>28</v>
      </c>
      <c r="H132" s="73"/>
      <c r="I132" s="73"/>
      <c r="J132" s="73"/>
      <c r="K132" s="14"/>
      <c r="L132" s="71">
        <f t="shared" si="27"/>
        <v>0</v>
      </c>
      <c r="M132" s="108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7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8">
        <f>IF(ISNA(VLOOKUP($C132,ИД!$A$2:$J$11,10,0)),0,VLOOKUP($C132,ИД!$A$2:$J$11,10,0))</f>
        <v>0</v>
      </c>
      <c r="Y132" s="101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2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7"/>
      <c r="B133" s="13"/>
      <c r="C133" s="13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1">
        <v>29</v>
      </c>
      <c r="H133" s="73"/>
      <c r="I133" s="73"/>
      <c r="J133" s="73"/>
      <c r="K133" s="14"/>
      <c r="L133" s="71">
        <f t="shared" ref="L133:L196" si="44">F133*B133*K133/1000*G133</f>
        <v>0</v>
      </c>
      <c r="M133" s="108">
        <f t="shared" si="38"/>
        <v>0</v>
      </c>
      <c r="N133" s="89">
        <f t="shared" ref="N133:N196" si="45">B133</f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7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8">
        <f>IF(ISNA(VLOOKUP($C133,ИД!$A$2:$J$11,10,0)),0,VLOOKUP($C133,ИД!$A$2:$J$11,10,0))</f>
        <v>0</v>
      </c>
      <c r="Y133" s="101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2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7"/>
      <c r="B134" s="13"/>
      <c r="C134" s="13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1">
        <v>30</v>
      </c>
      <c r="H134" s="73"/>
      <c r="I134" s="73"/>
      <c r="J134" s="73"/>
      <c r="K134" s="14"/>
      <c r="L134" s="71">
        <f t="shared" si="44"/>
        <v>0</v>
      </c>
      <c r="M134" s="108">
        <f t="shared" si="38"/>
        <v>0</v>
      </c>
      <c r="N134" s="89">
        <f t="shared" si="45"/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7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8">
        <f>IF(ISNA(VLOOKUP($C134,ИД!$A$2:$J$11,10,0)),0,VLOOKUP($C134,ИД!$A$2:$J$11,10,0))</f>
        <v>0</v>
      </c>
      <c r="Y134" s="101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2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7"/>
      <c r="B135" s="13"/>
      <c r="C135" s="13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1">
        <v>31</v>
      </c>
      <c r="H135" s="73"/>
      <c r="I135" s="73"/>
      <c r="J135" s="73"/>
      <c r="K135" s="14"/>
      <c r="L135" s="71">
        <f t="shared" si="44"/>
        <v>0</v>
      </c>
      <c r="M135" s="108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7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8">
        <f>IF(ISNA(VLOOKUP($C135,ИД!$A$2:$J$11,10,0)),0,VLOOKUP($C135,ИД!$A$2:$J$11,10,0))</f>
        <v>0</v>
      </c>
      <c r="Y135" s="101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2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7"/>
      <c r="B136" s="13"/>
      <c r="C136" s="13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1">
        <v>32</v>
      </c>
      <c r="H136" s="73"/>
      <c r="I136" s="73"/>
      <c r="J136" s="73"/>
      <c r="K136" s="14"/>
      <c r="L136" s="71">
        <f t="shared" si="44"/>
        <v>0</v>
      </c>
      <c r="M136" s="108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7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8">
        <f>IF(ISNA(VLOOKUP($C136,ИД!$A$2:$J$11,10,0)),0,VLOOKUP($C136,ИД!$A$2:$J$11,10,0))</f>
        <v>0</v>
      </c>
      <c r="Y136" s="101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2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7"/>
      <c r="B137" s="13"/>
      <c r="C137" s="13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1">
        <v>33</v>
      </c>
      <c r="H137" s="73"/>
      <c r="I137" s="73"/>
      <c r="J137" s="73"/>
      <c r="K137" s="14"/>
      <c r="L137" s="71">
        <f t="shared" si="44"/>
        <v>0</v>
      </c>
      <c r="M137" s="108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7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8">
        <f>IF(ISNA(VLOOKUP($C137,ИД!$A$2:$J$11,10,0)),0,VLOOKUP($C137,ИД!$A$2:$J$11,10,0))</f>
        <v>0</v>
      </c>
      <c r="Y137" s="101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2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7"/>
      <c r="B138" s="13"/>
      <c r="C138" s="13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1">
        <v>34</v>
      </c>
      <c r="H138" s="73"/>
      <c r="I138" s="73"/>
      <c r="J138" s="73"/>
      <c r="K138" s="14"/>
      <c r="L138" s="71">
        <f t="shared" si="44"/>
        <v>0</v>
      </c>
      <c r="M138" s="108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7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8">
        <f>IF(ISNA(VLOOKUP($C138,ИД!$A$2:$J$11,10,0)),0,VLOOKUP($C138,ИД!$A$2:$J$11,10,0))</f>
        <v>0</v>
      </c>
      <c r="Y138" s="101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2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7"/>
      <c r="B139" s="13"/>
      <c r="C139" s="13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1">
        <v>35</v>
      </c>
      <c r="H139" s="73"/>
      <c r="I139" s="73"/>
      <c r="J139" s="73"/>
      <c r="K139" s="14"/>
      <c r="L139" s="71">
        <f t="shared" si="44"/>
        <v>0</v>
      </c>
      <c r="M139" s="108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7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8">
        <f>IF(ISNA(VLOOKUP($C139,ИД!$A$2:$J$11,10,0)),0,VLOOKUP($C139,ИД!$A$2:$J$11,10,0))</f>
        <v>0</v>
      </c>
      <c r="Y139" s="101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2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7"/>
      <c r="B140" s="13"/>
      <c r="C140" s="13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1">
        <v>36</v>
      </c>
      <c r="H140" s="73"/>
      <c r="I140" s="73"/>
      <c r="J140" s="73"/>
      <c r="K140" s="14"/>
      <c r="L140" s="71">
        <f t="shared" si="44"/>
        <v>0</v>
      </c>
      <c r="M140" s="108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7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8">
        <f>IF(ISNA(VLOOKUP($C140,ИД!$A$2:$J$11,10,0)),0,VLOOKUP($C140,ИД!$A$2:$J$11,10,0))</f>
        <v>0</v>
      </c>
      <c r="Y140" s="101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2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7"/>
      <c r="B141" s="13"/>
      <c r="C141" s="13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1">
        <v>37</v>
      </c>
      <c r="H141" s="73"/>
      <c r="I141" s="73"/>
      <c r="J141" s="73"/>
      <c r="K141" s="14"/>
      <c r="L141" s="71">
        <f t="shared" si="44"/>
        <v>0</v>
      </c>
      <c r="M141" s="108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7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8">
        <f>IF(ISNA(VLOOKUP($C141,ИД!$A$2:$J$11,10,0)),0,VLOOKUP($C141,ИД!$A$2:$J$11,10,0))</f>
        <v>0</v>
      </c>
      <c r="Y141" s="101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2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7"/>
      <c r="B142" s="13"/>
      <c r="C142" s="13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1">
        <v>38</v>
      </c>
      <c r="H142" s="73"/>
      <c r="I142" s="73"/>
      <c r="J142" s="73"/>
      <c r="K142" s="14"/>
      <c r="L142" s="71">
        <f t="shared" si="44"/>
        <v>0</v>
      </c>
      <c r="M142" s="108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7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8">
        <f>IF(ISNA(VLOOKUP($C142,ИД!$A$2:$J$11,10,0)),0,VLOOKUP($C142,ИД!$A$2:$J$11,10,0))</f>
        <v>0</v>
      </c>
      <c r="Y142" s="101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2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7"/>
      <c r="B143" s="13"/>
      <c r="C143" s="13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1">
        <v>39</v>
      </c>
      <c r="H143" s="73"/>
      <c r="I143" s="73"/>
      <c r="J143" s="73"/>
      <c r="K143" s="14"/>
      <c r="L143" s="71">
        <f t="shared" si="44"/>
        <v>0</v>
      </c>
      <c r="M143" s="108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7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8">
        <f>IF(ISNA(VLOOKUP($C143,ИД!$A$2:$J$11,10,0)),0,VLOOKUP($C143,ИД!$A$2:$J$11,10,0))</f>
        <v>0</v>
      </c>
      <c r="Y143" s="101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2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7"/>
      <c r="B144" s="13"/>
      <c r="C144" s="13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1">
        <v>40</v>
      </c>
      <c r="H144" s="73"/>
      <c r="I144" s="73"/>
      <c r="J144" s="73"/>
      <c r="K144" s="14"/>
      <c r="L144" s="71">
        <f t="shared" si="44"/>
        <v>0</v>
      </c>
      <c r="M144" s="108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7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8">
        <f>IF(ISNA(VLOOKUP($C144,ИД!$A$2:$J$11,10,0)),0,VLOOKUP($C144,ИД!$A$2:$J$11,10,0))</f>
        <v>0</v>
      </c>
      <c r="Y144" s="101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2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7"/>
      <c r="B145" s="13"/>
      <c r="C145" s="13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1">
        <v>41</v>
      </c>
      <c r="H145" s="73"/>
      <c r="I145" s="73"/>
      <c r="J145" s="73"/>
      <c r="K145" s="14"/>
      <c r="L145" s="71">
        <f t="shared" si="44"/>
        <v>0</v>
      </c>
      <c r="M145" s="108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7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8">
        <f>IF(ISNA(VLOOKUP($C145,ИД!$A$2:$J$11,10,0)),0,VLOOKUP($C145,ИД!$A$2:$J$11,10,0))</f>
        <v>0</v>
      </c>
      <c r="Y145" s="101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2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7"/>
      <c r="B146" s="13"/>
      <c r="C146" s="13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1">
        <v>43</v>
      </c>
      <c r="H146" s="73"/>
      <c r="I146" s="73"/>
      <c r="J146" s="73"/>
      <c r="K146" s="14"/>
      <c r="L146" s="71">
        <f t="shared" si="44"/>
        <v>0</v>
      </c>
      <c r="M146" s="108">
        <f t="shared" si="15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16"/>
        <v>0</v>
      </c>
      <c r="R146" s="72">
        <f t="shared" si="17"/>
        <v>0</v>
      </c>
      <c r="S146" s="72">
        <f t="shared" si="18"/>
        <v>0</v>
      </c>
      <c r="T146" s="90">
        <f t="shared" si="19"/>
        <v>0</v>
      </c>
      <c r="U146" s="97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8">
        <f>IF(ISNA(VLOOKUP($C146,ИД!$A$2:$J$11,10,0)),0,VLOOKUP($C146,ИД!$A$2:$J$11,10,0))</f>
        <v>0</v>
      </c>
      <c r="Y146" s="101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2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7"/>
      <c r="B147" s="13"/>
      <c r="C147" s="13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1">
        <v>1</v>
      </c>
      <c r="H147" s="73"/>
      <c r="I147" s="73"/>
      <c r="J147" s="73"/>
      <c r="K147" s="14"/>
      <c r="L147" s="71">
        <f t="shared" si="44"/>
        <v>0</v>
      </c>
      <c r="M147" s="108">
        <f t="shared" ref="M147:M178" si="47">L147*$B$221</f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2"/>
        <v>0</v>
      </c>
      <c r="R147" s="72">
        <f t="shared" si="3"/>
        <v>0</v>
      </c>
      <c r="S147" s="72">
        <f t="shared" si="4"/>
        <v>0</v>
      </c>
      <c r="T147" s="90">
        <f t="shared" ref="T147:T178" si="48">S147*$B$221</f>
        <v>0</v>
      </c>
      <c r="U147" s="97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8">
        <f>IF(ISNA(VLOOKUP($C147,ИД!$A$2:$J$11,10,0)),0,VLOOKUP($C147,ИД!$A$2:$J$11,10,0))</f>
        <v>0</v>
      </c>
      <c r="Y147" s="101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2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7"/>
      <c r="B148" s="13"/>
      <c r="C148" s="13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1">
        <v>2</v>
      </c>
      <c r="H148" s="73"/>
      <c r="I148" s="73"/>
      <c r="J148" s="73"/>
      <c r="K148" s="14"/>
      <c r="L148" s="71">
        <f t="shared" si="44"/>
        <v>0</v>
      </c>
      <c r="M148" s="108">
        <f t="shared" si="47"/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ref="Q148:Q217" si="49">K148</f>
        <v>0</v>
      </c>
      <c r="R148" s="72">
        <f t="shared" ref="R148:R217" si="50">P148*N148*Q148/1000</f>
        <v>0</v>
      </c>
      <c r="S148" s="72">
        <f t="shared" ref="S148:S217" si="51">L148-R148</f>
        <v>0</v>
      </c>
      <c r="T148" s="90">
        <f t="shared" si="48"/>
        <v>0</v>
      </c>
      <c r="U148" s="97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8">
        <f>IF(ISNA(VLOOKUP($C148,ИД!$A$2:$J$11,10,0)),0,VLOOKUP($C148,ИД!$A$2:$J$11,10,0))</f>
        <v>0</v>
      </c>
      <c r="Y148" s="101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2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7"/>
      <c r="B149" s="13"/>
      <c r="C149" s="13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1">
        <v>3</v>
      </c>
      <c r="H149" s="73"/>
      <c r="I149" s="73"/>
      <c r="J149" s="73"/>
      <c r="K149" s="14"/>
      <c r="L149" s="71">
        <f t="shared" si="44"/>
        <v>0</v>
      </c>
      <c r="M149" s="108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si="49"/>
        <v>0</v>
      </c>
      <c r="R149" s="72">
        <f t="shared" si="50"/>
        <v>0</v>
      </c>
      <c r="S149" s="72">
        <f t="shared" si="51"/>
        <v>0</v>
      </c>
      <c r="T149" s="90">
        <f t="shared" si="48"/>
        <v>0</v>
      </c>
      <c r="U149" s="97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8">
        <f>IF(ISNA(VLOOKUP($C149,ИД!$A$2:$J$11,10,0)),0,VLOOKUP($C149,ИД!$A$2:$J$11,10,0))</f>
        <v>0</v>
      </c>
      <c r="Y149" s="101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2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7"/>
      <c r="B150" s="13"/>
      <c r="C150" s="13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1">
        <v>5</v>
      </c>
      <c r="H150" s="73"/>
      <c r="I150" s="73"/>
      <c r="J150" s="73"/>
      <c r="K150" s="14"/>
      <c r="L150" s="71">
        <f t="shared" si="44"/>
        <v>0</v>
      </c>
      <c r="M150" s="108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7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8">
        <f>IF(ISNA(VLOOKUP($C150,ИД!$A$2:$J$11,10,0)),0,VLOOKUP($C150,ИД!$A$2:$J$11,10,0))</f>
        <v>0</v>
      </c>
      <c r="Y150" s="101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2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7"/>
      <c r="B151" s="13"/>
      <c r="C151" s="13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1">
        <v>6</v>
      </c>
      <c r="H151" s="73"/>
      <c r="I151" s="73"/>
      <c r="J151" s="73"/>
      <c r="K151" s="14"/>
      <c r="L151" s="71">
        <f t="shared" si="44"/>
        <v>0</v>
      </c>
      <c r="M151" s="108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7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8">
        <f>IF(ISNA(VLOOKUP($C151,ИД!$A$2:$J$11,10,0)),0,VLOOKUP($C151,ИД!$A$2:$J$11,10,0))</f>
        <v>0</v>
      </c>
      <c r="Y151" s="101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2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7"/>
      <c r="B152" s="13"/>
      <c r="C152" s="13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1">
        <v>7</v>
      </c>
      <c r="H152" s="73"/>
      <c r="I152" s="73"/>
      <c r="J152" s="73"/>
      <c r="K152" s="14"/>
      <c r="L152" s="71">
        <f t="shared" si="44"/>
        <v>0</v>
      </c>
      <c r="M152" s="108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7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8">
        <f>IF(ISNA(VLOOKUP($C152,ИД!$A$2:$J$11,10,0)),0,VLOOKUP($C152,ИД!$A$2:$J$11,10,0))</f>
        <v>0</v>
      </c>
      <c r="Y152" s="101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2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7"/>
      <c r="B153" s="13"/>
      <c r="C153" s="13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1">
        <v>8</v>
      </c>
      <c r="H153" s="73"/>
      <c r="I153" s="73"/>
      <c r="J153" s="73"/>
      <c r="K153" s="14"/>
      <c r="L153" s="71">
        <f t="shared" si="44"/>
        <v>0</v>
      </c>
      <c r="M153" s="108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7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8">
        <f>IF(ISNA(VLOOKUP($C153,ИД!$A$2:$J$11,10,0)),0,VLOOKUP($C153,ИД!$A$2:$J$11,10,0))</f>
        <v>0</v>
      </c>
      <c r="Y153" s="101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2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7"/>
      <c r="B154" s="13"/>
      <c r="C154" s="13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1">
        <v>9</v>
      </c>
      <c r="H154" s="73"/>
      <c r="I154" s="73"/>
      <c r="J154" s="73"/>
      <c r="K154" s="14"/>
      <c r="L154" s="71">
        <f t="shared" si="44"/>
        <v>0</v>
      </c>
      <c r="M154" s="108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7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8">
        <f>IF(ISNA(VLOOKUP($C154,ИД!$A$2:$J$11,10,0)),0,VLOOKUP($C154,ИД!$A$2:$J$11,10,0))</f>
        <v>0</v>
      </c>
      <c r="Y154" s="101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2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7"/>
      <c r="B155" s="13"/>
      <c r="C155" s="13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1">
        <v>10</v>
      </c>
      <c r="H155" s="73"/>
      <c r="I155" s="73"/>
      <c r="J155" s="73"/>
      <c r="K155" s="14"/>
      <c r="L155" s="71">
        <f t="shared" si="44"/>
        <v>0</v>
      </c>
      <c r="M155" s="108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7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8">
        <f>IF(ISNA(VLOOKUP($C155,ИД!$A$2:$J$11,10,0)),0,VLOOKUP($C155,ИД!$A$2:$J$11,10,0))</f>
        <v>0</v>
      </c>
      <c r="Y155" s="101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2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9"/>
      <c r="B156" s="13"/>
      <c r="C156" s="13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1">
        <v>11</v>
      </c>
      <c r="H156" s="73"/>
      <c r="I156" s="73"/>
      <c r="J156" s="73"/>
      <c r="K156" s="14"/>
      <c r="L156" s="71">
        <f t="shared" si="44"/>
        <v>0</v>
      </c>
      <c r="M156" s="108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7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8">
        <f>IF(ISNA(VLOOKUP($C156,ИД!$A$2:$J$11,10,0)),0,VLOOKUP($C156,ИД!$A$2:$J$11,10,0))</f>
        <v>0</v>
      </c>
      <c r="Y156" s="101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2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7"/>
      <c r="B157" s="13"/>
      <c r="C157" s="13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1">
        <v>12</v>
      </c>
      <c r="H157" s="73"/>
      <c r="I157" s="73"/>
      <c r="J157" s="73"/>
      <c r="K157" s="14"/>
      <c r="L157" s="71">
        <f t="shared" si="44"/>
        <v>0</v>
      </c>
      <c r="M157" s="108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7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8">
        <f>IF(ISNA(VLOOKUP($C157,ИД!$A$2:$J$11,10,0)),0,VLOOKUP($C157,ИД!$A$2:$J$11,10,0))</f>
        <v>0</v>
      </c>
      <c r="Y157" s="101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2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7"/>
      <c r="B158" s="13"/>
      <c r="C158" s="13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1">
        <v>13</v>
      </c>
      <c r="H158" s="73"/>
      <c r="I158" s="73"/>
      <c r="J158" s="73"/>
      <c r="K158" s="14"/>
      <c r="L158" s="71">
        <f t="shared" si="44"/>
        <v>0</v>
      </c>
      <c r="M158" s="108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7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8">
        <f>IF(ISNA(VLOOKUP($C158,ИД!$A$2:$J$11,10,0)),0,VLOOKUP($C158,ИД!$A$2:$J$11,10,0))</f>
        <v>0</v>
      </c>
      <c r="Y158" s="101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2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9"/>
      <c r="B159" s="13"/>
      <c r="C159" s="13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1">
        <v>14</v>
      </c>
      <c r="H159" s="73"/>
      <c r="I159" s="73"/>
      <c r="J159" s="73"/>
      <c r="K159" s="14"/>
      <c r="L159" s="71">
        <f t="shared" si="44"/>
        <v>0</v>
      </c>
      <c r="M159" s="108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7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8">
        <f>IF(ISNA(VLOOKUP($C159,ИД!$A$2:$J$11,10,0)),0,VLOOKUP($C159,ИД!$A$2:$J$11,10,0))</f>
        <v>0</v>
      </c>
      <c r="Y159" s="101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2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9"/>
      <c r="B160" s="13"/>
      <c r="C160" s="13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1">
        <v>15</v>
      </c>
      <c r="H160" s="73"/>
      <c r="I160" s="73"/>
      <c r="J160" s="73"/>
      <c r="K160" s="14"/>
      <c r="L160" s="71">
        <f t="shared" si="44"/>
        <v>0</v>
      </c>
      <c r="M160" s="108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7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8">
        <f>IF(ISNA(VLOOKUP($C160,ИД!$A$2:$J$11,10,0)),0,VLOOKUP($C160,ИД!$A$2:$J$11,10,0))</f>
        <v>0</v>
      </c>
      <c r="Y160" s="101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2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10"/>
      <c r="B161" s="13"/>
      <c r="C161" s="13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1">
        <v>16</v>
      </c>
      <c r="H161" s="73"/>
      <c r="I161" s="73"/>
      <c r="J161" s="73"/>
      <c r="K161" s="14"/>
      <c r="L161" s="71">
        <f t="shared" si="44"/>
        <v>0</v>
      </c>
      <c r="M161" s="108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7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8">
        <f>IF(ISNA(VLOOKUP($C161,ИД!$A$2:$J$11,10,0)),0,VLOOKUP($C161,ИД!$A$2:$J$11,10,0))</f>
        <v>0</v>
      </c>
      <c r="Y161" s="101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2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10"/>
      <c r="B162" s="13"/>
      <c r="C162" s="13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1">
        <v>17</v>
      </c>
      <c r="H162" s="73"/>
      <c r="I162" s="73"/>
      <c r="J162" s="73"/>
      <c r="K162" s="14"/>
      <c r="L162" s="71">
        <f t="shared" si="44"/>
        <v>0</v>
      </c>
      <c r="M162" s="108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7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8">
        <f>IF(ISNA(VLOOKUP($C162,ИД!$A$2:$J$11,10,0)),0,VLOOKUP($C162,ИД!$A$2:$J$11,10,0))</f>
        <v>0</v>
      </c>
      <c r="Y162" s="101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2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7"/>
      <c r="B163" s="13"/>
      <c r="C163" s="13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1">
        <v>5</v>
      </c>
      <c r="H163" s="73"/>
      <c r="I163" s="73"/>
      <c r="J163" s="73"/>
      <c r="K163" s="14"/>
      <c r="L163" s="71">
        <f t="shared" si="44"/>
        <v>0</v>
      </c>
      <c r="M163" s="108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ref="Q163:Q175" si="53">K163</f>
        <v>0</v>
      </c>
      <c r="R163" s="72">
        <f t="shared" ref="R163:R175" si="54">P163*N163*Q163/1000</f>
        <v>0</v>
      </c>
      <c r="S163" s="72">
        <f t="shared" ref="S163:S175" si="55">L163-R163</f>
        <v>0</v>
      </c>
      <c r="T163" s="90">
        <f t="shared" si="48"/>
        <v>0</v>
      </c>
      <c r="U163" s="97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8">
        <f>IF(ISNA(VLOOKUP($C163,ИД!$A$2:$J$11,10,0)),0,VLOOKUP($C163,ИД!$A$2:$J$11,10,0))</f>
        <v>0</v>
      </c>
      <c r="Y163" s="101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2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7"/>
      <c r="B164" s="13"/>
      <c r="C164" s="13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1">
        <v>6</v>
      </c>
      <c r="H164" s="73"/>
      <c r="I164" s="73"/>
      <c r="J164" s="73"/>
      <c r="K164" s="14"/>
      <c r="L164" s="71">
        <f t="shared" si="44"/>
        <v>0</v>
      </c>
      <c r="M164" s="108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si="53"/>
        <v>0</v>
      </c>
      <c r="R164" s="72">
        <f t="shared" si="54"/>
        <v>0</v>
      </c>
      <c r="S164" s="72">
        <f t="shared" si="55"/>
        <v>0</v>
      </c>
      <c r="T164" s="90">
        <f t="shared" si="48"/>
        <v>0</v>
      </c>
      <c r="U164" s="97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8">
        <f>IF(ISNA(VLOOKUP($C164,ИД!$A$2:$J$11,10,0)),0,VLOOKUP($C164,ИД!$A$2:$J$11,10,0))</f>
        <v>0</v>
      </c>
      <c r="Y164" s="101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2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7"/>
      <c r="B165" s="13"/>
      <c r="C165" s="13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1">
        <v>7</v>
      </c>
      <c r="H165" s="73"/>
      <c r="I165" s="73"/>
      <c r="J165" s="73"/>
      <c r="K165" s="14"/>
      <c r="L165" s="71">
        <f t="shared" si="44"/>
        <v>0</v>
      </c>
      <c r="M165" s="108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7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8">
        <f>IF(ISNA(VLOOKUP($C165,ИД!$A$2:$J$11,10,0)),0,VLOOKUP($C165,ИД!$A$2:$J$11,10,0))</f>
        <v>0</v>
      </c>
      <c r="Y165" s="101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2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7"/>
      <c r="B166" s="13"/>
      <c r="C166" s="13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1">
        <v>8</v>
      </c>
      <c r="H166" s="73"/>
      <c r="I166" s="73"/>
      <c r="J166" s="73"/>
      <c r="K166" s="14"/>
      <c r="L166" s="71">
        <f t="shared" si="44"/>
        <v>0</v>
      </c>
      <c r="M166" s="108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7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8">
        <f>IF(ISNA(VLOOKUP($C166,ИД!$A$2:$J$11,10,0)),0,VLOOKUP($C166,ИД!$A$2:$J$11,10,0))</f>
        <v>0</v>
      </c>
      <c r="Y166" s="101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2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7"/>
      <c r="B167" s="13"/>
      <c r="C167" s="13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1">
        <v>9</v>
      </c>
      <c r="H167" s="73"/>
      <c r="I167" s="73"/>
      <c r="J167" s="73"/>
      <c r="K167" s="14"/>
      <c r="L167" s="71">
        <f t="shared" si="44"/>
        <v>0</v>
      </c>
      <c r="M167" s="108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7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8">
        <f>IF(ISNA(VLOOKUP($C167,ИД!$A$2:$J$11,10,0)),0,VLOOKUP($C167,ИД!$A$2:$J$11,10,0))</f>
        <v>0</v>
      </c>
      <c r="Y167" s="101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2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7"/>
      <c r="B168" s="13"/>
      <c r="C168" s="13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1">
        <v>10</v>
      </c>
      <c r="H168" s="73"/>
      <c r="I168" s="73"/>
      <c r="J168" s="73"/>
      <c r="K168" s="14"/>
      <c r="L168" s="71">
        <f t="shared" si="44"/>
        <v>0</v>
      </c>
      <c r="M168" s="108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7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8">
        <f>IF(ISNA(VLOOKUP($C168,ИД!$A$2:$J$11,10,0)),0,VLOOKUP($C168,ИД!$A$2:$J$11,10,0))</f>
        <v>0</v>
      </c>
      <c r="Y168" s="101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2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9"/>
      <c r="B169" s="13"/>
      <c r="C169" s="13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1">
        <v>11</v>
      </c>
      <c r="H169" s="73"/>
      <c r="I169" s="73"/>
      <c r="J169" s="73"/>
      <c r="K169" s="14"/>
      <c r="L169" s="71">
        <f t="shared" si="44"/>
        <v>0</v>
      </c>
      <c r="M169" s="108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7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8">
        <f>IF(ISNA(VLOOKUP($C169,ИД!$A$2:$J$11,10,0)),0,VLOOKUP($C169,ИД!$A$2:$J$11,10,0))</f>
        <v>0</v>
      </c>
      <c r="Y169" s="101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2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7"/>
      <c r="B170" s="13"/>
      <c r="C170" s="13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1">
        <v>12</v>
      </c>
      <c r="H170" s="73"/>
      <c r="I170" s="73"/>
      <c r="J170" s="73"/>
      <c r="K170" s="14"/>
      <c r="L170" s="71">
        <f t="shared" si="44"/>
        <v>0</v>
      </c>
      <c r="M170" s="108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7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8">
        <f>IF(ISNA(VLOOKUP($C170,ИД!$A$2:$J$11,10,0)),0,VLOOKUP($C170,ИД!$A$2:$J$11,10,0))</f>
        <v>0</v>
      </c>
      <c r="Y170" s="101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2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7"/>
      <c r="B171" s="13"/>
      <c r="C171" s="13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1">
        <v>13</v>
      </c>
      <c r="H171" s="73"/>
      <c r="I171" s="73"/>
      <c r="J171" s="73"/>
      <c r="K171" s="14"/>
      <c r="L171" s="71">
        <f t="shared" si="44"/>
        <v>0</v>
      </c>
      <c r="M171" s="108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7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8">
        <f>IF(ISNA(VLOOKUP($C171,ИД!$A$2:$J$11,10,0)),0,VLOOKUP($C171,ИД!$A$2:$J$11,10,0))</f>
        <v>0</v>
      </c>
      <c r="Y171" s="101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2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9"/>
      <c r="B172" s="13"/>
      <c r="C172" s="13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1">
        <v>14</v>
      </c>
      <c r="H172" s="73"/>
      <c r="I172" s="73"/>
      <c r="J172" s="73"/>
      <c r="K172" s="14"/>
      <c r="L172" s="71">
        <f t="shared" si="44"/>
        <v>0</v>
      </c>
      <c r="M172" s="108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7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8">
        <f>IF(ISNA(VLOOKUP($C172,ИД!$A$2:$J$11,10,0)),0,VLOOKUP($C172,ИД!$A$2:$J$11,10,0))</f>
        <v>0</v>
      </c>
      <c r="Y172" s="101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2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9"/>
      <c r="B173" s="13"/>
      <c r="C173" s="13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1">
        <v>15</v>
      </c>
      <c r="H173" s="73"/>
      <c r="I173" s="73"/>
      <c r="J173" s="73"/>
      <c r="K173" s="14"/>
      <c r="L173" s="71">
        <f t="shared" si="44"/>
        <v>0</v>
      </c>
      <c r="M173" s="108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7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8">
        <f>IF(ISNA(VLOOKUP($C173,ИД!$A$2:$J$11,10,0)),0,VLOOKUP($C173,ИД!$A$2:$J$11,10,0))</f>
        <v>0</v>
      </c>
      <c r="Y173" s="101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2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10"/>
      <c r="B174" s="13"/>
      <c r="C174" s="13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1">
        <v>16</v>
      </c>
      <c r="H174" s="73"/>
      <c r="I174" s="73"/>
      <c r="J174" s="73"/>
      <c r="K174" s="14"/>
      <c r="L174" s="71">
        <f t="shared" si="44"/>
        <v>0</v>
      </c>
      <c r="M174" s="108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7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8">
        <f>IF(ISNA(VLOOKUP($C174,ИД!$A$2:$J$11,10,0)),0,VLOOKUP($C174,ИД!$A$2:$J$11,10,0))</f>
        <v>0</v>
      </c>
      <c r="Y174" s="101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2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10"/>
      <c r="B175" s="13"/>
      <c r="C175" s="13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1">
        <v>17</v>
      </c>
      <c r="H175" s="73"/>
      <c r="I175" s="73"/>
      <c r="J175" s="73"/>
      <c r="K175" s="14"/>
      <c r="L175" s="71">
        <f t="shared" si="44"/>
        <v>0</v>
      </c>
      <c r="M175" s="108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7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8">
        <f>IF(ISNA(VLOOKUP($C175,ИД!$A$2:$J$11,10,0)),0,VLOOKUP($C175,ИД!$A$2:$J$11,10,0))</f>
        <v>0</v>
      </c>
      <c r="Y175" s="101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2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10"/>
      <c r="B176" s="13"/>
      <c r="C176" s="13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1">
        <v>17</v>
      </c>
      <c r="H176" s="73"/>
      <c r="I176" s="73"/>
      <c r="J176" s="73"/>
      <c r="K176" s="14"/>
      <c r="L176" s="71">
        <f t="shared" si="44"/>
        <v>0</v>
      </c>
      <c r="M176" s="108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49"/>
        <v>0</v>
      </c>
      <c r="R176" s="72">
        <f t="shared" si="50"/>
        <v>0</v>
      </c>
      <c r="S176" s="72">
        <f t="shared" si="51"/>
        <v>0</v>
      </c>
      <c r="T176" s="90">
        <f t="shared" si="48"/>
        <v>0</v>
      </c>
      <c r="U176" s="97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8">
        <f>IF(ISNA(VLOOKUP($C176,ИД!$A$2:$J$11,10,0)),0,VLOOKUP($C176,ИД!$A$2:$J$11,10,0))</f>
        <v>0</v>
      </c>
      <c r="Y176" s="101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2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10"/>
      <c r="B177" s="13"/>
      <c r="C177" s="13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1">
        <v>18</v>
      </c>
      <c r="H177" s="73"/>
      <c r="I177" s="73"/>
      <c r="J177" s="73"/>
      <c r="K177" s="14"/>
      <c r="L177" s="71">
        <f t="shared" si="44"/>
        <v>0</v>
      </c>
      <c r="M177" s="108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7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8">
        <f>IF(ISNA(VLOOKUP($C177,ИД!$A$2:$J$11,10,0)),0,VLOOKUP($C177,ИД!$A$2:$J$11,10,0))</f>
        <v>0</v>
      </c>
      <c r="Y177" s="101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2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10"/>
      <c r="B178" s="13"/>
      <c r="C178" s="13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1">
        <v>19</v>
      </c>
      <c r="H178" s="73"/>
      <c r="I178" s="73"/>
      <c r="J178" s="73"/>
      <c r="K178" s="14"/>
      <c r="L178" s="71">
        <f t="shared" si="44"/>
        <v>0</v>
      </c>
      <c r="M178" s="108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ref="Q178:Q189" si="59">K178</f>
        <v>0</v>
      </c>
      <c r="R178" s="72">
        <f t="shared" ref="R178:R189" si="60">P178*N178*Q178/1000</f>
        <v>0</v>
      </c>
      <c r="S178" s="72">
        <f t="shared" ref="S178:S189" si="61">L178-R178</f>
        <v>0</v>
      </c>
      <c r="T178" s="90">
        <f t="shared" si="48"/>
        <v>0</v>
      </c>
      <c r="U178" s="97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8">
        <f>IF(ISNA(VLOOKUP($C178,ИД!$A$2:$J$11,10,0)),0,VLOOKUP($C178,ИД!$A$2:$J$11,10,0))</f>
        <v>0</v>
      </c>
      <c r="Y178" s="101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2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10"/>
      <c r="B179" s="13"/>
      <c r="C179" s="13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1">
        <v>20</v>
      </c>
      <c r="H179" s="73"/>
      <c r="I179" s="73"/>
      <c r="J179" s="73"/>
      <c r="K179" s="14"/>
      <c r="L179" s="71">
        <f t="shared" si="44"/>
        <v>0</v>
      </c>
      <c r="M179" s="108">
        <f t="shared" ref="M179:M206" si="65">L179*$B$221</f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si="59"/>
        <v>0</v>
      </c>
      <c r="R179" s="72">
        <f t="shared" si="60"/>
        <v>0</v>
      </c>
      <c r="S179" s="72">
        <f t="shared" si="61"/>
        <v>0</v>
      </c>
      <c r="T179" s="90">
        <f t="shared" ref="T179:T206" si="66">S179*$B$221</f>
        <v>0</v>
      </c>
      <c r="U179" s="97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8">
        <f>IF(ISNA(VLOOKUP($C179,ИД!$A$2:$J$11,10,0)),0,VLOOKUP($C179,ИД!$A$2:$J$11,10,0))</f>
        <v>0</v>
      </c>
      <c r="Y179" s="101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2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10"/>
      <c r="B180" s="13"/>
      <c r="C180" s="13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1">
        <v>21</v>
      </c>
      <c r="H180" s="73"/>
      <c r="I180" s="73"/>
      <c r="J180" s="73"/>
      <c r="K180" s="14"/>
      <c r="L180" s="71">
        <f t="shared" si="44"/>
        <v>0</v>
      </c>
      <c r="M180" s="108">
        <f t="shared" si="65"/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si="66"/>
        <v>0</v>
      </c>
      <c r="U180" s="97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8">
        <f>IF(ISNA(VLOOKUP($C180,ИД!$A$2:$J$11,10,0)),0,VLOOKUP($C180,ИД!$A$2:$J$11,10,0))</f>
        <v>0</v>
      </c>
      <c r="Y180" s="101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2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10"/>
      <c r="B181" s="13"/>
      <c r="C181" s="13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1">
        <v>19</v>
      </c>
      <c r="H181" s="73"/>
      <c r="I181" s="73"/>
      <c r="J181" s="73"/>
      <c r="K181" s="14"/>
      <c r="L181" s="71">
        <f t="shared" si="44"/>
        <v>0</v>
      </c>
      <c r="M181" s="108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7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8">
        <f>IF(ISNA(VLOOKUP($C181,ИД!$A$2:$J$11,10,0)),0,VLOOKUP($C181,ИД!$A$2:$J$11,10,0))</f>
        <v>0</v>
      </c>
      <c r="Y181" s="101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2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10"/>
      <c r="B182" s="13"/>
      <c r="C182" s="13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1">
        <v>20</v>
      </c>
      <c r="H182" s="73"/>
      <c r="I182" s="73"/>
      <c r="J182" s="73"/>
      <c r="K182" s="14"/>
      <c r="L182" s="71">
        <f t="shared" si="44"/>
        <v>0</v>
      </c>
      <c r="M182" s="108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7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8">
        <f>IF(ISNA(VLOOKUP($C182,ИД!$A$2:$J$11,10,0)),0,VLOOKUP($C182,ИД!$A$2:$J$11,10,0))</f>
        <v>0</v>
      </c>
      <c r="Y182" s="101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2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10"/>
      <c r="B183" s="13"/>
      <c r="C183" s="13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1">
        <v>21</v>
      </c>
      <c r="H183" s="73"/>
      <c r="I183" s="73"/>
      <c r="J183" s="73"/>
      <c r="K183" s="14"/>
      <c r="L183" s="71">
        <f t="shared" si="44"/>
        <v>0</v>
      </c>
      <c r="M183" s="108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7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8">
        <f>IF(ISNA(VLOOKUP($C183,ИД!$A$2:$J$11,10,0)),0,VLOOKUP($C183,ИД!$A$2:$J$11,10,0))</f>
        <v>0</v>
      </c>
      <c r="Y183" s="101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2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10"/>
      <c r="B184" s="13"/>
      <c r="C184" s="13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1">
        <v>19</v>
      </c>
      <c r="H184" s="73"/>
      <c r="I184" s="73"/>
      <c r="J184" s="73"/>
      <c r="K184" s="14"/>
      <c r="L184" s="71">
        <f t="shared" si="44"/>
        <v>0</v>
      </c>
      <c r="M184" s="108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7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8">
        <f>IF(ISNA(VLOOKUP($C184,ИД!$A$2:$J$11,10,0)),0,VLOOKUP($C184,ИД!$A$2:$J$11,10,0))</f>
        <v>0</v>
      </c>
      <c r="Y184" s="101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2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10"/>
      <c r="B185" s="13"/>
      <c r="C185" s="13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1">
        <v>20</v>
      </c>
      <c r="H185" s="73"/>
      <c r="I185" s="73"/>
      <c r="J185" s="73"/>
      <c r="K185" s="14"/>
      <c r="L185" s="71">
        <f t="shared" si="44"/>
        <v>0</v>
      </c>
      <c r="M185" s="108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7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8">
        <f>IF(ISNA(VLOOKUP($C185,ИД!$A$2:$J$11,10,0)),0,VLOOKUP($C185,ИД!$A$2:$J$11,10,0))</f>
        <v>0</v>
      </c>
      <c r="Y185" s="101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2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10"/>
      <c r="B186" s="13"/>
      <c r="C186" s="13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1">
        <v>21</v>
      </c>
      <c r="H186" s="73"/>
      <c r="I186" s="73"/>
      <c r="J186" s="73"/>
      <c r="K186" s="14"/>
      <c r="L186" s="71">
        <f t="shared" si="44"/>
        <v>0</v>
      </c>
      <c r="M186" s="108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7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8">
        <f>IF(ISNA(VLOOKUP($C186,ИД!$A$2:$J$11,10,0)),0,VLOOKUP($C186,ИД!$A$2:$J$11,10,0))</f>
        <v>0</v>
      </c>
      <c r="Y186" s="101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2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10"/>
      <c r="B187" s="13"/>
      <c r="C187" s="13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1">
        <v>19</v>
      </c>
      <c r="H187" s="73"/>
      <c r="I187" s="73"/>
      <c r="J187" s="73"/>
      <c r="K187" s="14"/>
      <c r="L187" s="71">
        <f t="shared" si="44"/>
        <v>0</v>
      </c>
      <c r="M187" s="108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7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8">
        <f>IF(ISNA(VLOOKUP($C187,ИД!$A$2:$J$11,10,0)),0,VLOOKUP($C187,ИД!$A$2:$J$11,10,0))</f>
        <v>0</v>
      </c>
      <c r="Y187" s="101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2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10"/>
      <c r="B188" s="13"/>
      <c r="C188" s="13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1">
        <v>20</v>
      </c>
      <c r="H188" s="73"/>
      <c r="I188" s="73"/>
      <c r="J188" s="73"/>
      <c r="K188" s="14"/>
      <c r="L188" s="71">
        <f t="shared" si="44"/>
        <v>0</v>
      </c>
      <c r="M188" s="108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7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8">
        <f>IF(ISNA(VLOOKUP($C188,ИД!$A$2:$J$11,10,0)),0,VLOOKUP($C188,ИД!$A$2:$J$11,10,0))</f>
        <v>0</v>
      </c>
      <c r="Y188" s="101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2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10"/>
      <c r="B189" s="13"/>
      <c r="C189" s="13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1">
        <v>21</v>
      </c>
      <c r="H189" s="73"/>
      <c r="I189" s="73"/>
      <c r="J189" s="73"/>
      <c r="K189" s="14"/>
      <c r="L189" s="71">
        <f t="shared" si="44"/>
        <v>0</v>
      </c>
      <c r="M189" s="108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7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8">
        <f>IF(ISNA(VLOOKUP($C189,ИД!$A$2:$J$11,10,0)),0,VLOOKUP($C189,ИД!$A$2:$J$11,10,0))</f>
        <v>0</v>
      </c>
      <c r="Y189" s="101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2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10"/>
      <c r="B190" s="13"/>
      <c r="C190" s="13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1">
        <v>19</v>
      </c>
      <c r="H190" s="73"/>
      <c r="I190" s="73"/>
      <c r="J190" s="73"/>
      <c r="K190" s="14"/>
      <c r="L190" s="71">
        <f t="shared" si="44"/>
        <v>0</v>
      </c>
      <c r="M190" s="108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49"/>
        <v>0</v>
      </c>
      <c r="R190" s="72">
        <f t="shared" si="50"/>
        <v>0</v>
      </c>
      <c r="S190" s="72">
        <f t="shared" si="51"/>
        <v>0</v>
      </c>
      <c r="T190" s="90">
        <f t="shared" si="66"/>
        <v>0</v>
      </c>
      <c r="U190" s="97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8">
        <f>IF(ISNA(VLOOKUP($C190,ИД!$A$2:$J$11,10,0)),0,VLOOKUP($C190,ИД!$A$2:$J$11,10,0))</f>
        <v>0</v>
      </c>
      <c r="Y190" s="101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2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10"/>
      <c r="B191" s="13"/>
      <c r="C191" s="13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1">
        <v>20</v>
      </c>
      <c r="H191" s="73"/>
      <c r="I191" s="73"/>
      <c r="J191" s="73"/>
      <c r="K191" s="14"/>
      <c r="L191" s="71">
        <f t="shared" si="44"/>
        <v>0</v>
      </c>
      <c r="M191" s="108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7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8">
        <f>IF(ISNA(VLOOKUP($C191,ИД!$A$2:$J$11,10,0)),0,VLOOKUP($C191,ИД!$A$2:$J$11,10,0))</f>
        <v>0</v>
      </c>
      <c r="Y191" s="101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2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10"/>
      <c r="B192" s="13"/>
      <c r="C192" s="13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1">
        <v>21</v>
      </c>
      <c r="H192" s="73"/>
      <c r="I192" s="73"/>
      <c r="J192" s="73"/>
      <c r="K192" s="14"/>
      <c r="L192" s="71">
        <f t="shared" si="44"/>
        <v>0</v>
      </c>
      <c r="M192" s="108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7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8">
        <f>IF(ISNA(VLOOKUP($C192,ИД!$A$2:$J$11,10,0)),0,VLOOKUP($C192,ИД!$A$2:$J$11,10,0))</f>
        <v>0</v>
      </c>
      <c r="Y192" s="101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2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10"/>
      <c r="B193" s="13"/>
      <c r="C193" s="13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1">
        <v>20</v>
      </c>
      <c r="H193" s="73"/>
      <c r="I193" s="73"/>
      <c r="J193" s="73"/>
      <c r="K193" s="14"/>
      <c r="L193" s="71">
        <f t="shared" si="44"/>
        <v>0</v>
      </c>
      <c r="M193" s="108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7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8">
        <f>IF(ISNA(VLOOKUP($C193,ИД!$A$2:$J$11,10,0)),0,VLOOKUP($C193,ИД!$A$2:$J$11,10,0))</f>
        <v>0</v>
      </c>
      <c r="Y193" s="101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2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10"/>
      <c r="B194" s="13"/>
      <c r="C194" s="13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1">
        <v>21</v>
      </c>
      <c r="H194" s="73"/>
      <c r="I194" s="73"/>
      <c r="J194" s="73"/>
      <c r="K194" s="14"/>
      <c r="L194" s="71">
        <f t="shared" si="44"/>
        <v>0</v>
      </c>
      <c r="M194" s="108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7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8">
        <f>IF(ISNA(VLOOKUP($C194,ИД!$A$2:$J$11,10,0)),0,VLOOKUP($C194,ИД!$A$2:$J$11,10,0))</f>
        <v>0</v>
      </c>
      <c r="Y194" s="101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2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10"/>
      <c r="B195" s="13"/>
      <c r="C195" s="13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1">
        <v>19</v>
      </c>
      <c r="H195" s="73"/>
      <c r="I195" s="73"/>
      <c r="J195" s="73"/>
      <c r="K195" s="14"/>
      <c r="L195" s="71">
        <f t="shared" si="44"/>
        <v>0</v>
      </c>
      <c r="M195" s="108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7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8">
        <f>IF(ISNA(VLOOKUP($C195,ИД!$A$2:$J$11,10,0)),0,VLOOKUP($C195,ИД!$A$2:$J$11,10,0))</f>
        <v>0</v>
      </c>
      <c r="Y195" s="101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2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10"/>
      <c r="B196" s="13"/>
      <c r="C196" s="13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1">
        <v>20</v>
      </c>
      <c r="H196" s="73"/>
      <c r="I196" s="73"/>
      <c r="J196" s="73"/>
      <c r="K196" s="14"/>
      <c r="L196" s="71">
        <f t="shared" si="44"/>
        <v>0</v>
      </c>
      <c r="M196" s="108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7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8">
        <f>IF(ISNA(VLOOKUP($C196,ИД!$A$2:$J$11,10,0)),0,VLOOKUP($C196,ИД!$A$2:$J$11,10,0))</f>
        <v>0</v>
      </c>
      <c r="Y196" s="101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2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10"/>
      <c r="B197" s="13"/>
      <c r="C197" s="13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1">
        <v>19</v>
      </c>
      <c r="H197" s="73"/>
      <c r="I197" s="73"/>
      <c r="J197" s="73"/>
      <c r="K197" s="14"/>
      <c r="L197" s="71">
        <f t="shared" ref="L197:L206" si="67">F197*B197*K197/1000*G197</f>
        <v>0</v>
      </c>
      <c r="M197" s="108">
        <f t="shared" si="65"/>
        <v>0</v>
      </c>
      <c r="N197" s="89">
        <f t="shared" ref="N197:N206" si="68">B197</f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ref="Q197:Q199" si="69">K197</f>
        <v>0</v>
      </c>
      <c r="R197" s="72">
        <f t="shared" ref="R197:R199" si="70">P197*N197*Q197/1000</f>
        <v>0</v>
      </c>
      <c r="S197" s="72">
        <f t="shared" ref="S197:S199" si="71">L197-R197</f>
        <v>0</v>
      </c>
      <c r="T197" s="90">
        <f t="shared" si="66"/>
        <v>0</v>
      </c>
      <c r="U197" s="97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8">
        <f>IF(ISNA(VLOOKUP($C197,ИД!$A$2:$J$11,10,0)),0,VLOOKUP($C197,ИД!$A$2:$J$11,10,0))</f>
        <v>0</v>
      </c>
      <c r="Y197" s="101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2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10"/>
      <c r="B198" s="13"/>
      <c r="C198" s="13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1">
        <v>20</v>
      </c>
      <c r="H198" s="73"/>
      <c r="I198" s="73"/>
      <c r="J198" s="73"/>
      <c r="K198" s="14"/>
      <c r="L198" s="71">
        <f t="shared" si="67"/>
        <v>0</v>
      </c>
      <c r="M198" s="108">
        <f t="shared" si="65"/>
        <v>0</v>
      </c>
      <c r="N198" s="89">
        <f t="shared" si="68"/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si="69"/>
        <v>0</v>
      </c>
      <c r="R198" s="72">
        <f t="shared" si="70"/>
        <v>0</v>
      </c>
      <c r="S198" s="72">
        <f t="shared" si="71"/>
        <v>0</v>
      </c>
      <c r="T198" s="90">
        <f t="shared" si="66"/>
        <v>0</v>
      </c>
      <c r="U198" s="97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8">
        <f>IF(ISNA(VLOOKUP($C198,ИД!$A$2:$J$11,10,0)),0,VLOOKUP($C198,ИД!$A$2:$J$11,10,0))</f>
        <v>0</v>
      </c>
      <c r="Y198" s="101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2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10"/>
      <c r="B199" s="13"/>
      <c r="C199" s="13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1">
        <v>21</v>
      </c>
      <c r="H199" s="73"/>
      <c r="I199" s="73"/>
      <c r="J199" s="73"/>
      <c r="K199" s="14"/>
      <c r="L199" s="71">
        <f t="shared" si="67"/>
        <v>0</v>
      </c>
      <c r="M199" s="108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7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8">
        <f>IF(ISNA(VLOOKUP($C199,ИД!$A$2:$J$11,10,0)),0,VLOOKUP($C199,ИД!$A$2:$J$11,10,0))</f>
        <v>0</v>
      </c>
      <c r="Y199" s="101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2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10"/>
      <c r="B200" s="13"/>
      <c r="C200" s="13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1">
        <v>19</v>
      </c>
      <c r="H200" s="73"/>
      <c r="I200" s="73"/>
      <c r="J200" s="73"/>
      <c r="K200" s="14"/>
      <c r="L200" s="71">
        <f t="shared" si="67"/>
        <v>0</v>
      </c>
      <c r="M200" s="108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ref="Q200:Q202" si="76">K200</f>
        <v>0</v>
      </c>
      <c r="R200" s="72">
        <f t="shared" ref="R200:R202" si="77">P200*N200*Q200/1000</f>
        <v>0</v>
      </c>
      <c r="S200" s="72">
        <f t="shared" ref="S200:S202" si="78">L200-R200</f>
        <v>0</v>
      </c>
      <c r="T200" s="90">
        <f t="shared" si="66"/>
        <v>0</v>
      </c>
      <c r="U200" s="97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8">
        <f>IF(ISNA(VLOOKUP($C200,ИД!$A$2:$J$11,10,0)),0,VLOOKUP($C200,ИД!$A$2:$J$11,10,0))</f>
        <v>0</v>
      </c>
      <c r="Y200" s="101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2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10"/>
      <c r="B201" s="13"/>
      <c r="C201" s="13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1">
        <v>20</v>
      </c>
      <c r="H201" s="73"/>
      <c r="I201" s="73"/>
      <c r="J201" s="73"/>
      <c r="K201" s="14"/>
      <c r="L201" s="71">
        <f t="shared" si="67"/>
        <v>0</v>
      </c>
      <c r="M201" s="108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si="76"/>
        <v>0</v>
      </c>
      <c r="R201" s="72">
        <f t="shared" si="77"/>
        <v>0</v>
      </c>
      <c r="S201" s="72">
        <f t="shared" si="78"/>
        <v>0</v>
      </c>
      <c r="T201" s="90">
        <f t="shared" si="66"/>
        <v>0</v>
      </c>
      <c r="U201" s="97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8">
        <f>IF(ISNA(VLOOKUP($C201,ИД!$A$2:$J$11,10,0)),0,VLOOKUP($C201,ИД!$A$2:$J$11,10,0))</f>
        <v>0</v>
      </c>
      <c r="Y201" s="101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2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10"/>
      <c r="B202" s="13"/>
      <c r="C202" s="13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1">
        <v>21</v>
      </c>
      <c r="H202" s="73"/>
      <c r="I202" s="73"/>
      <c r="J202" s="73"/>
      <c r="K202" s="14"/>
      <c r="L202" s="71">
        <f t="shared" si="67"/>
        <v>0</v>
      </c>
      <c r="M202" s="108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7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8">
        <f>IF(ISNA(VLOOKUP($C202,ИД!$A$2:$J$11,10,0)),0,VLOOKUP($C202,ИД!$A$2:$J$11,10,0))</f>
        <v>0</v>
      </c>
      <c r="Y202" s="101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2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10"/>
      <c r="B203" s="13"/>
      <c r="C203" s="13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1">
        <v>19</v>
      </c>
      <c r="H203" s="73"/>
      <c r="I203" s="73"/>
      <c r="J203" s="73"/>
      <c r="K203" s="14"/>
      <c r="L203" s="71">
        <f t="shared" si="67"/>
        <v>0</v>
      </c>
      <c r="M203" s="108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49"/>
        <v>0</v>
      </c>
      <c r="R203" s="72">
        <f t="shared" si="50"/>
        <v>0</v>
      </c>
      <c r="S203" s="72">
        <f t="shared" si="51"/>
        <v>0</v>
      </c>
      <c r="T203" s="90">
        <f t="shared" si="66"/>
        <v>0</v>
      </c>
      <c r="U203" s="97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8">
        <f>IF(ISNA(VLOOKUP($C203,ИД!$A$2:$J$11,10,0)),0,VLOOKUP($C203,ИД!$A$2:$J$11,10,0))</f>
        <v>0</v>
      </c>
      <c r="Y203" s="101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2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10"/>
      <c r="B204" s="13"/>
      <c r="C204" s="13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1">
        <v>20</v>
      </c>
      <c r="H204" s="73"/>
      <c r="I204" s="73"/>
      <c r="J204" s="73"/>
      <c r="K204" s="14"/>
      <c r="L204" s="71">
        <f t="shared" si="67"/>
        <v>0</v>
      </c>
      <c r="M204" s="108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7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8">
        <f>IF(ISNA(VLOOKUP($C204,ИД!$A$2:$J$11,10,0)),0,VLOOKUP($C204,ИД!$A$2:$J$11,10,0))</f>
        <v>0</v>
      </c>
      <c r="Y204" s="101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2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10"/>
      <c r="B205" s="13"/>
      <c r="C205" s="13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1">
        <v>21</v>
      </c>
      <c r="H205" s="73"/>
      <c r="I205" s="73"/>
      <c r="J205" s="73"/>
      <c r="K205" s="14"/>
      <c r="L205" s="71">
        <f t="shared" si="67"/>
        <v>0</v>
      </c>
      <c r="M205" s="108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7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8">
        <f>IF(ISNA(VLOOKUP($C205,ИД!$A$2:$J$11,10,0)),0,VLOOKUP($C205,ИД!$A$2:$J$11,10,0))</f>
        <v>0</v>
      </c>
      <c r="Y205" s="101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2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4"/>
      <c r="B206" s="40"/>
      <c r="C206" s="40"/>
      <c r="D206" s="67">
        <f>IF(ISNA(VLOOKUP($C206,ИД!$A$2:$D$11,2,0)),0,VLOOKUP($C206,ИД!$A$2:$D$11,2,0))</f>
        <v>0</v>
      </c>
      <c r="E206" s="67">
        <f>IF(ISNA(VLOOKUP($C206,ИД!$A$2:$D$11,2,0)),0,VLOOKUP($C206,ИД!$A$2:$D$11,3,0))</f>
        <v>0</v>
      </c>
      <c r="F206" s="67">
        <f>IF(ISNA(VLOOKUP($C206,ИД!$A$2:$D$11,2,0)),0,VLOOKUP($C206,ИД!$A$2:$D$11,4,0))</f>
        <v>0</v>
      </c>
      <c r="G206" s="68">
        <v>22</v>
      </c>
      <c r="H206" s="74"/>
      <c r="I206" s="74"/>
      <c r="J206" s="74"/>
      <c r="K206" s="41"/>
      <c r="L206" s="75">
        <f t="shared" si="67"/>
        <v>0</v>
      </c>
      <c r="M206" s="111">
        <f t="shared" si="65"/>
        <v>0</v>
      </c>
      <c r="N206" s="91">
        <f t="shared" si="68"/>
        <v>0</v>
      </c>
      <c r="O206" s="69">
        <f>IF(ISNA(VLOOKUP($C206,ИД!$A$2:$I$11,8,0)),0,VLOOKUP($C206,ИД!$A$2:$I$11,8,0))</f>
        <v>0</v>
      </c>
      <c r="P206" s="70">
        <f>IF(ISNA(VLOOKUP($C206,ИД!$A$2:$I$11,9,0)),0,VLOOKUP($C206,ИД!$A$2:$I$11,9,0))</f>
        <v>0</v>
      </c>
      <c r="Q206" s="70">
        <f t="shared" si="49"/>
        <v>0</v>
      </c>
      <c r="R206" s="76">
        <f t="shared" si="50"/>
        <v>0</v>
      </c>
      <c r="S206" s="76">
        <f t="shared" si="51"/>
        <v>0</v>
      </c>
      <c r="T206" s="92">
        <f t="shared" si="66"/>
        <v>0</v>
      </c>
      <c r="U206" s="100">
        <f>IF(ISNA(VLOOKUP($C206,ИД!$A$2:$G$11,7,0)),0,VLOOKUP($C206,ИД!$A$2:$G$11,7,0))</f>
        <v>0</v>
      </c>
      <c r="V206" s="77">
        <f t="shared" si="52"/>
        <v>0</v>
      </c>
      <c r="W206" s="77">
        <f t="shared" ref="W206:W219" si="82">IF(ISERROR(V206/T206),0,V206/T206)</f>
        <v>0</v>
      </c>
      <c r="X206" s="123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78">
        <f t="shared" si="74"/>
        <v>0</v>
      </c>
      <c r="AA206" s="78">
        <f t="shared" ref="AA206" si="83">IF(ISERROR(Z206/T206),0,Z206/T206)</f>
        <v>0</v>
      </c>
      <c r="AB206" s="104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5" t="s">
        <v>45</v>
      </c>
      <c r="B207" s="132">
        <f>SUM(B5:B206)</f>
        <v>182</v>
      </c>
      <c r="C207" s="132"/>
      <c r="D207" s="132"/>
      <c r="E207" s="132"/>
      <c r="F207" s="127">
        <f>SUM(F5:F206)</f>
        <v>1295</v>
      </c>
      <c r="G207" s="127"/>
      <c r="H207" s="133"/>
      <c r="I207" s="133"/>
      <c r="J207" s="133"/>
      <c r="K207" s="134"/>
      <c r="L207" s="127">
        <f>SUM(L5:L206)</f>
        <v>85957.345600000001</v>
      </c>
      <c r="M207" s="135">
        <f>SUM(M5:M206)</f>
        <v>536373.83654400008</v>
      </c>
      <c r="N207" s="136">
        <f>SUM(N5:N206)</f>
        <v>182</v>
      </c>
      <c r="O207" s="127">
        <f>IF(ISNA(VLOOKUP($C207,ИД!$A$2:$I$11,8,0)),0,VLOOKUP($C207,ИД!$A$2:$I$11,8,0))</f>
        <v>0</v>
      </c>
      <c r="P207" s="127">
        <f>SUM(P5:P206)</f>
        <v>610</v>
      </c>
      <c r="Q207" s="127"/>
      <c r="R207" s="127">
        <f>SUM(R5:R206)</f>
        <v>5784.848</v>
      </c>
      <c r="S207" s="127">
        <f>SUM(S5:S206)</f>
        <v>80172.497599999988</v>
      </c>
      <c r="T207" s="135">
        <f>SUM(T5:T206)</f>
        <v>500276.3850239999</v>
      </c>
      <c r="U207" s="119">
        <f>IF(ISNA(VLOOKUP($C207,ИД!$A$2:$G$11,7,0)),0,VLOOKUP($C207,ИД!$A$2:$G$11,7,0))</f>
        <v>0</v>
      </c>
      <c r="V207" s="127">
        <f>SUM(V5:V206)</f>
        <v>175500</v>
      </c>
      <c r="W207" s="127">
        <f t="shared" si="82"/>
        <v>0.35080608490360921</v>
      </c>
      <c r="X207" s="137">
        <f>IF(ISNA(VLOOKUP($C207,ИД!$A$2:$J$11,10,0)),0,VLOOKUP($C207,ИД!$A$2:$J$11,10,0))</f>
        <v>0</v>
      </c>
      <c r="Y207" s="138">
        <f>IF(ISNA(VLOOKUP($C207,ИД!$A$2:$F$11,6,0)),0,VLOOKUP($C207,ИД!$A$2:$F$11,6,0))</f>
        <v>0</v>
      </c>
      <c r="Z207" s="127">
        <f>SUM(Z5:Z206)</f>
        <v>744200</v>
      </c>
      <c r="AA207" s="127">
        <f t="shared" si="8"/>
        <v>1.4875777115969571</v>
      </c>
      <c r="AB207" s="137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178" t="s">
        <v>52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80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46" t="s">
        <v>93</v>
      </c>
      <c r="B209" s="42">
        <v>5</v>
      </c>
      <c r="C209" s="42" t="s">
        <v>32</v>
      </c>
      <c r="D209" s="79">
        <f>IF(ISNA(VLOOKUP($C209,ИД!$A$2:$D$11,2,0)),0,VLOOKUP($C209,ИД!$A$2:$D$11,2,0))</f>
        <v>1</v>
      </c>
      <c r="E209" s="79">
        <f>IF(ISNA(VLOOKUP($C209,ИД!$A$2:$D$11,2,0)),0,VLOOKUP($C209,ИД!$A$2:$D$11,3,0))</f>
        <v>125</v>
      </c>
      <c r="F209" s="79">
        <f>IF(ISNA(VLOOKUP($C209,ИД!$A$2:$D$11,2,0)),0,VLOOKUP($C209,ИД!$A$2:$D$11,4,0))</f>
        <v>157.5</v>
      </c>
      <c r="G209" s="9">
        <v>24</v>
      </c>
      <c r="H209" s="80"/>
      <c r="I209" s="80"/>
      <c r="J209" s="80"/>
      <c r="K209" s="43">
        <v>2232</v>
      </c>
      <c r="L209" s="81">
        <f t="shared" ref="L209:L217" si="84">F209*B209*K209/1000*G209</f>
        <v>42184.800000000003</v>
      </c>
      <c r="M209" s="112">
        <f t="shared" ref="M209:M214" si="85">L209*$B$221</f>
        <v>263233.152</v>
      </c>
      <c r="N209" s="93">
        <f t="shared" ref="N209:N217" si="86">B209</f>
        <v>5</v>
      </c>
      <c r="O209" s="82" t="str">
        <f>IF(ISNA(VLOOKUP($C209,ИД!$A$2:$I$11,8,0)),0,VLOOKUP($C209,ИД!$A$2:$I$11,8,0))</f>
        <v>LED светильник</v>
      </c>
      <c r="P209" s="83">
        <f>IF(ISNA(VLOOKUP($C209,ИД!$A$2:$I$11,9,0)),0,VLOOKUP($C209,ИД!$A$2:$I$11,9,0))</f>
        <v>75</v>
      </c>
      <c r="Q209" s="83">
        <f t="shared" ref="Q209:Q214" si="87">K209</f>
        <v>2232</v>
      </c>
      <c r="R209" s="84">
        <f t="shared" ref="R209:R214" si="88">P209*N209*Q209/1000</f>
        <v>837</v>
      </c>
      <c r="S209" s="84">
        <f t="shared" ref="S209:S214" si="89">L209-R209</f>
        <v>41347.800000000003</v>
      </c>
      <c r="T209" s="94">
        <f t="shared" ref="T209:T214" si="90">S209*$B$221</f>
        <v>258010.27200000003</v>
      </c>
      <c r="U209" s="99">
        <f>IF(ISNA(VLOOKUP($C209,ИД!$A$2:$G$11,7,0)),0,VLOOKUP($C209,ИД!$A$2:$G$11,7,0))</f>
        <v>4500</v>
      </c>
      <c r="V209" s="10">
        <f t="shared" ref="V209:V214" si="91">N209*U209</f>
        <v>22500</v>
      </c>
      <c r="W209" s="10">
        <f t="shared" si="82"/>
        <v>8.720583031670924E-2</v>
      </c>
      <c r="X209" s="139">
        <f>IF(ISNA(VLOOKUP($C209,ИД!$A$2:$J$11,10,0)),0,VLOOKUP($C209,ИД!$A$2:$J$11,10,0))</f>
        <v>1</v>
      </c>
      <c r="Y209" s="105">
        <f>IF(ISNA(VLOOKUP($C209,ИД!$A$2:$F$11,6,0)),0,VLOOKUP($C209,ИД!$A$2:$F$11,6,0))</f>
        <v>12500</v>
      </c>
      <c r="Z209" s="61">
        <f t="shared" ref="Z209:Z217" si="92">B209*Y209</f>
        <v>62500</v>
      </c>
      <c r="AA209" s="61">
        <f t="shared" ref="AA209:AA219" si="93">IF(ISERROR(Z209/T209),0,Z209/T209)</f>
        <v>0.24223841754641456</v>
      </c>
      <c r="AB209" s="106">
        <f>IF(ISNA(VLOOKUP($C209,ИД!$A$2:$E$11,5,0)),0,VLOOKUP($C209,ИД!$A$2:$E$11,5,0))</f>
        <v>3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3"/>
      <c r="B210" s="13"/>
      <c r="C210" s="13"/>
      <c r="D210" s="64">
        <f>IF(ISNA(VLOOKUP($C210,ИД!$A$2:$D$11,2,0)),0,VLOOKUP($C210,ИД!$A$2:$D$11,2,0))</f>
        <v>0</v>
      </c>
      <c r="E210" s="64">
        <f>IF(ISNA(VLOOKUP($C210,ИД!$A$2:$D$11,2,0)),0,VLOOKUP($C210,ИД!$A$2:$D$11,3,0))</f>
        <v>0</v>
      </c>
      <c r="F210" s="64">
        <f>IF(ISNA(VLOOKUP($C210,ИД!$A$2:$D$11,2,0)),0,VLOOKUP($C210,ИД!$A$2:$D$11,4,0))</f>
        <v>0</v>
      </c>
      <c r="G210" s="11">
        <v>25</v>
      </c>
      <c r="H210" s="73"/>
      <c r="I210" s="73"/>
      <c r="J210" s="73"/>
      <c r="K210" s="14"/>
      <c r="L210" s="71">
        <f t="shared" si="84"/>
        <v>0</v>
      </c>
      <c r="M210" s="108">
        <f t="shared" si="85"/>
        <v>0</v>
      </c>
      <c r="N210" s="95">
        <f t="shared" si="86"/>
        <v>0</v>
      </c>
      <c r="O210" s="85">
        <f>IF(ISNA(VLOOKUP($C210,ИД!$A$2:$I$11,8,0)),0,VLOOKUP($C210,ИД!$A$2:$I$11,8,0))</f>
        <v>0</v>
      </c>
      <c r="P210" s="86">
        <f>IF(ISNA(VLOOKUP($C210,ИД!$A$2:$I$11,9,0)),0,VLOOKUP($C210,ИД!$A$2:$I$11,9,0))</f>
        <v>0</v>
      </c>
      <c r="Q210" s="86">
        <f t="shared" si="87"/>
        <v>0</v>
      </c>
      <c r="R210" s="72">
        <f t="shared" si="88"/>
        <v>0</v>
      </c>
      <c r="S210" s="72">
        <f t="shared" si="89"/>
        <v>0</v>
      </c>
      <c r="T210" s="90">
        <f t="shared" si="90"/>
        <v>0</v>
      </c>
      <c r="U210" s="97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8">
        <f>IF(ISNA(VLOOKUP($C210,ИД!$A$2:$J$11,10,0)),0,VLOOKUP($C210,ИД!$A$2:$J$11,10,0))</f>
        <v>0</v>
      </c>
      <c r="Y210" s="101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2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3"/>
      <c r="B211" s="13"/>
      <c r="C211" s="13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1">
        <v>26</v>
      </c>
      <c r="H211" s="73"/>
      <c r="I211" s="73"/>
      <c r="J211" s="73"/>
      <c r="K211" s="14"/>
      <c r="L211" s="71">
        <f t="shared" si="84"/>
        <v>0</v>
      </c>
      <c r="M211" s="108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7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8">
        <f>IF(ISNA(VLOOKUP($C211,ИД!$A$2:$J$11,10,0)),0,VLOOKUP($C211,ИД!$A$2:$J$11,10,0))</f>
        <v>0</v>
      </c>
      <c r="Y211" s="101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2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3"/>
      <c r="B212" s="13"/>
      <c r="C212" s="13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1">
        <v>27</v>
      </c>
      <c r="H212" s="73"/>
      <c r="I212" s="73"/>
      <c r="J212" s="73"/>
      <c r="K212" s="14"/>
      <c r="L212" s="71">
        <f t="shared" si="84"/>
        <v>0</v>
      </c>
      <c r="M212" s="108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7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8">
        <f>IF(ISNA(VLOOKUP($C212,ИД!$A$2:$J$11,10,0)),0,VLOOKUP($C212,ИД!$A$2:$J$11,10,0))</f>
        <v>0</v>
      </c>
      <c r="Y212" s="101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2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3"/>
      <c r="B213" s="13"/>
      <c r="C213" s="13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1">
        <v>28</v>
      </c>
      <c r="H213" s="73"/>
      <c r="I213" s="73"/>
      <c r="J213" s="73"/>
      <c r="K213" s="14"/>
      <c r="L213" s="71">
        <f t="shared" si="84"/>
        <v>0</v>
      </c>
      <c r="M213" s="108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7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8">
        <f>IF(ISNA(VLOOKUP($C213,ИД!$A$2:$J$11,10,0)),0,VLOOKUP($C213,ИД!$A$2:$J$11,10,0))</f>
        <v>0</v>
      </c>
      <c r="Y213" s="101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2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3"/>
      <c r="B214" s="13"/>
      <c r="C214" s="13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1">
        <v>29</v>
      </c>
      <c r="H214" s="73"/>
      <c r="I214" s="73"/>
      <c r="J214" s="73"/>
      <c r="K214" s="14"/>
      <c r="L214" s="71">
        <f t="shared" si="84"/>
        <v>0</v>
      </c>
      <c r="M214" s="108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7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8">
        <f>IF(ISNA(VLOOKUP($C214,ИД!$A$2:$J$11,10,0)),0,VLOOKUP($C214,ИД!$A$2:$J$11,10,0))</f>
        <v>0</v>
      </c>
      <c r="Y214" s="101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2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10"/>
      <c r="B215" s="13"/>
      <c r="C215" s="13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1">
        <v>24</v>
      </c>
      <c r="H215" s="73"/>
      <c r="I215" s="73"/>
      <c r="J215" s="73"/>
      <c r="K215" s="14"/>
      <c r="L215" s="71">
        <f t="shared" si="84"/>
        <v>0</v>
      </c>
      <c r="M215" s="108">
        <f>L215*$B$221</f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49"/>
        <v>0</v>
      </c>
      <c r="R215" s="72">
        <f t="shared" si="50"/>
        <v>0</v>
      </c>
      <c r="S215" s="72">
        <f t="shared" si="51"/>
        <v>0</v>
      </c>
      <c r="T215" s="90">
        <f>S215*$B$221</f>
        <v>0</v>
      </c>
      <c r="U215" s="97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8">
        <f>IF(ISNA(VLOOKUP($C215,ИД!$A$2:$J$11,10,0)),0,VLOOKUP($C215,ИД!$A$2:$J$11,10,0))</f>
        <v>0</v>
      </c>
      <c r="Y215" s="101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2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10"/>
      <c r="B216" s="13"/>
      <c r="C216" s="13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1">
        <v>25</v>
      </c>
      <c r="H216" s="73"/>
      <c r="I216" s="73"/>
      <c r="J216" s="73"/>
      <c r="K216" s="14"/>
      <c r="L216" s="71">
        <f t="shared" si="84"/>
        <v>0</v>
      </c>
      <c r="M216" s="108">
        <f>L216*$B$221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S216*$B$221</f>
        <v>0</v>
      </c>
      <c r="U216" s="97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8">
        <f>IF(ISNA(VLOOKUP($C216,ИД!$A$2:$J$11,10,0)),0,VLOOKUP($C216,ИД!$A$2:$J$11,10,0))</f>
        <v>0</v>
      </c>
      <c r="Y216" s="101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2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4"/>
      <c r="B217" s="40"/>
      <c r="C217" s="40"/>
      <c r="D217" s="67">
        <f>IF(ISNA(VLOOKUP($C217,ИД!$A$2:$D$11,2,0)),0,VLOOKUP($C217,ИД!$A$2:$D$11,2,0))</f>
        <v>0</v>
      </c>
      <c r="E217" s="67">
        <f>IF(ISNA(VLOOKUP($C217,ИД!$A$2:$D$11,2,0)),0,VLOOKUP($C217,ИД!$A$2:$D$11,3,0))</f>
        <v>0</v>
      </c>
      <c r="F217" s="67">
        <f>IF(ISNA(VLOOKUP($C217,ИД!$A$2:$D$11,2,0)),0,VLOOKUP($C217,ИД!$A$2:$D$11,4,0))</f>
        <v>0</v>
      </c>
      <c r="G217" s="68">
        <v>26</v>
      </c>
      <c r="H217" s="74"/>
      <c r="I217" s="74"/>
      <c r="J217" s="74"/>
      <c r="K217" s="41"/>
      <c r="L217" s="75">
        <f t="shared" si="84"/>
        <v>0</v>
      </c>
      <c r="M217" s="111">
        <f>L217*$B$221</f>
        <v>0</v>
      </c>
      <c r="N217" s="96">
        <f t="shared" si="86"/>
        <v>0</v>
      </c>
      <c r="O217" s="87">
        <f>IF(ISNA(VLOOKUP($C217,ИД!$A$2:$I$11,8,0)),0,VLOOKUP($C217,ИД!$A$2:$I$11,8,0))</f>
        <v>0</v>
      </c>
      <c r="P217" s="88">
        <f>IF(ISNA(VLOOKUP($C217,ИД!$A$2:$I$11,9,0)),0,VLOOKUP($C217,ИД!$A$2:$I$11,9,0))</f>
        <v>0</v>
      </c>
      <c r="Q217" s="88">
        <f t="shared" si="49"/>
        <v>0</v>
      </c>
      <c r="R217" s="76">
        <f t="shared" si="50"/>
        <v>0</v>
      </c>
      <c r="S217" s="76">
        <f t="shared" si="51"/>
        <v>0</v>
      </c>
      <c r="T217" s="92">
        <f>S217*$B$221</f>
        <v>0</v>
      </c>
      <c r="U217" s="100">
        <f>IF(ISNA(VLOOKUP($C217,ИД!$A$2:$G$11,7,0)),0,VLOOKUP($C217,ИД!$A$2:$G$11,7,0))</f>
        <v>0</v>
      </c>
      <c r="V217" s="77">
        <f t="shared" si="52"/>
        <v>0</v>
      </c>
      <c r="W217" s="77">
        <f t="shared" si="82"/>
        <v>0</v>
      </c>
      <c r="X217" s="123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78">
        <f t="shared" si="92"/>
        <v>0</v>
      </c>
      <c r="AA217" s="78">
        <f t="shared" si="93"/>
        <v>0</v>
      </c>
      <c r="AB217" s="104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9" t="s">
        <v>53</v>
      </c>
      <c r="B218" s="120">
        <f>SUBTOTAL(109,B5:B217)</f>
        <v>369</v>
      </c>
      <c r="C218" s="116"/>
      <c r="D218" s="116"/>
      <c r="E218" s="116"/>
      <c r="F218" s="120">
        <f>SUM(F209:F217)</f>
        <v>157.5</v>
      </c>
      <c r="G218" s="120">
        <f>SUBTOTAL(109,G5:G217)</f>
        <v>534</v>
      </c>
      <c r="H218" s="120">
        <f>SUBTOTAL(109,H5:H217)</f>
        <v>0</v>
      </c>
      <c r="I218" s="120">
        <f>SUBTOTAL(109,I5:I217)</f>
        <v>0</v>
      </c>
      <c r="J218" s="120">
        <f>SUBTOTAL(109,J5:J217)</f>
        <v>0</v>
      </c>
      <c r="K218" s="120"/>
      <c r="L218" s="120">
        <f>SUM(L209:L217)</f>
        <v>42184.800000000003</v>
      </c>
      <c r="M218" s="124">
        <f>SUM(M209:M217)</f>
        <v>263233.152</v>
      </c>
      <c r="N218" s="119">
        <f>SUBTOTAL(109,N5:N217)</f>
        <v>369</v>
      </c>
      <c r="O218" s="120"/>
      <c r="P218" s="120">
        <f>SUM(P209:P217)</f>
        <v>75</v>
      </c>
      <c r="Q218" s="125"/>
      <c r="R218" s="120">
        <f>SUM(R209:R217)</f>
        <v>837</v>
      </c>
      <c r="S218" s="120">
        <f>SUM(S209:S217)</f>
        <v>41347.800000000003</v>
      </c>
      <c r="T218" s="124">
        <f>SUM(T209:T217)</f>
        <v>258010.27200000003</v>
      </c>
      <c r="U218" s="126"/>
      <c r="V218" s="120">
        <f>SUM(V209:V217)</f>
        <v>22500</v>
      </c>
      <c r="W218" s="127">
        <f t="shared" si="82"/>
        <v>8.720583031670924E-2</v>
      </c>
      <c r="X218" s="128"/>
      <c r="Y218" s="129"/>
      <c r="Z218" s="120">
        <f>SUM(Z209:Z217)</f>
        <v>62500</v>
      </c>
      <c r="AA218" s="130">
        <f t="shared" si="93"/>
        <v>0.24223841754641456</v>
      </c>
      <c r="AB218" s="131"/>
      <c r="AD218" s="12"/>
      <c r="AE218" s="12"/>
      <c r="AF218" s="12"/>
    </row>
    <row r="219" spans="1:33" ht="30" customHeight="1" thickTop="1" thickBot="1" x14ac:dyDescent="0.25">
      <c r="A219" s="115" t="s">
        <v>33</v>
      </c>
      <c r="B219" s="116"/>
      <c r="C219" s="116"/>
      <c r="D219" s="116"/>
      <c r="E219" s="116"/>
      <c r="F219" s="117">
        <f>F218+F207</f>
        <v>1452.5</v>
      </c>
      <c r="G219" s="116"/>
      <c r="H219" s="116"/>
      <c r="I219" s="116"/>
      <c r="J219" s="116"/>
      <c r="K219" s="116"/>
      <c r="L219" s="117">
        <f>L218+L207</f>
        <v>128142.1456</v>
      </c>
      <c r="M219" s="118">
        <f>M218+M207</f>
        <v>799606.98854400008</v>
      </c>
      <c r="N219" s="119"/>
      <c r="O219" s="120"/>
      <c r="P219" s="117">
        <f>P218+P207</f>
        <v>685</v>
      </c>
      <c r="Q219" s="120"/>
      <c r="R219" s="117">
        <f>R218+R207</f>
        <v>6621.848</v>
      </c>
      <c r="S219" s="117">
        <f>S218+S207</f>
        <v>121520.29759999999</v>
      </c>
      <c r="T219" s="118">
        <f>T218+T207</f>
        <v>758286.65702399996</v>
      </c>
      <c r="U219" s="121"/>
      <c r="V219" s="117">
        <f>V218+V207</f>
        <v>198000</v>
      </c>
      <c r="W219" s="117">
        <f t="shared" si="82"/>
        <v>0.26111497303286091</v>
      </c>
      <c r="X219" s="122"/>
      <c r="Y219" s="121"/>
      <c r="Z219" s="120">
        <f>Z218+Z207</f>
        <v>806700</v>
      </c>
      <c r="AA219" s="117">
        <f t="shared" si="93"/>
        <v>1.0638457007353985</v>
      </c>
      <c r="AB219" s="118"/>
      <c r="AD219" s="12"/>
      <c r="AE219" s="12"/>
      <c r="AF219" s="12"/>
    </row>
    <row r="220" spans="1:33" ht="12.75" customHeight="1" thickTop="1" x14ac:dyDescent="0.2">
      <c r="A220" s="192"/>
      <c r="B220" s="193"/>
      <c r="C220" s="193"/>
      <c r="D220" s="193"/>
      <c r="E220" s="193"/>
      <c r="F220" s="193"/>
      <c r="G220" s="152"/>
      <c r="H220" s="152"/>
      <c r="I220" s="152"/>
      <c r="J220" s="152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217"/>
    </row>
    <row r="221" spans="1:33" s="4" customFormat="1" ht="15.75" customHeight="1" x14ac:dyDescent="0.2">
      <c r="A221" s="153" t="s">
        <v>34</v>
      </c>
      <c r="B221" s="206">
        <v>6.24</v>
      </c>
      <c r="C221" s="207">
        <v>3.7509100000000002</v>
      </c>
      <c r="D221" s="208">
        <v>3.7509100000000002</v>
      </c>
      <c r="E221" s="24" t="s">
        <v>35</v>
      </c>
      <c r="F221" s="24"/>
      <c r="G221" s="24"/>
      <c r="H221" s="24"/>
      <c r="I221" s="24"/>
      <c r="J221" s="24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218"/>
      <c r="AC221" s="2"/>
    </row>
    <row r="222" spans="1:33" s="4" customFormat="1" ht="14.25" customHeight="1" x14ac:dyDescent="0.2">
      <c r="A222" s="194"/>
      <c r="B222" s="194"/>
      <c r="C222" s="194"/>
      <c r="D222" s="194"/>
      <c r="E222" s="194"/>
      <c r="F222" s="194"/>
      <c r="G222" s="24"/>
      <c r="H222" s="24"/>
      <c r="I222" s="24"/>
      <c r="J222" s="24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218"/>
      <c r="AC222" s="18"/>
    </row>
    <row r="223" spans="1:33" s="4" customFormat="1" ht="14.25" customHeight="1" x14ac:dyDescent="0.2">
      <c r="A223" s="195"/>
      <c r="B223" s="195"/>
      <c r="C223" s="195"/>
      <c r="D223" s="195"/>
      <c r="E223" s="195"/>
      <c r="F223" s="195"/>
      <c r="G223" s="24"/>
      <c r="H223" s="24"/>
      <c r="I223" s="24"/>
      <c r="J223" s="24"/>
      <c r="K223" s="197"/>
      <c r="L223" s="197"/>
      <c r="M223" s="228" t="s">
        <v>41</v>
      </c>
      <c r="N223" s="228"/>
      <c r="O223" s="228"/>
      <c r="P223" s="228"/>
      <c r="Q223" s="228"/>
      <c r="R223" s="228"/>
      <c r="S223" s="219"/>
      <c r="T223" s="197"/>
      <c r="U223" s="197"/>
      <c r="V223" s="197"/>
      <c r="W223" s="197"/>
      <c r="X223" s="197"/>
      <c r="Y223" s="197"/>
      <c r="Z223" s="197"/>
      <c r="AA223" s="197"/>
      <c r="AB223" s="218"/>
      <c r="AC223" s="20"/>
    </row>
    <row r="224" spans="1:33" s="4" customFormat="1" ht="50.25" customHeight="1" x14ac:dyDescent="0.2">
      <c r="A224" s="204" t="s">
        <v>62</v>
      </c>
      <c r="B224" s="205"/>
      <c r="C224" s="201" t="s">
        <v>63</v>
      </c>
      <c r="D224" s="201"/>
      <c r="E224" s="209" t="s">
        <v>66</v>
      </c>
      <c r="F224" s="209"/>
      <c r="G224" s="147"/>
      <c r="H224" s="147"/>
      <c r="I224" s="147"/>
      <c r="J224" s="147"/>
      <c r="K224" s="197"/>
      <c r="L224" s="197"/>
      <c r="M224" s="201" t="s">
        <v>61</v>
      </c>
      <c r="N224" s="201"/>
      <c r="O224" s="201" t="s">
        <v>67</v>
      </c>
      <c r="P224" s="201"/>
      <c r="Q224" s="201" t="s">
        <v>68</v>
      </c>
      <c r="R224" s="201"/>
      <c r="S224" s="219"/>
      <c r="T224" s="197"/>
      <c r="U224" s="197"/>
      <c r="V224" s="197"/>
      <c r="W224" s="197"/>
      <c r="X224" s="197"/>
      <c r="Y224" s="197"/>
      <c r="Z224" s="197"/>
      <c r="AA224" s="197"/>
      <c r="AB224" s="218"/>
      <c r="AC224" s="2"/>
    </row>
    <row r="225" spans="1:31" s="4" customFormat="1" ht="52.5" customHeight="1" x14ac:dyDescent="0.2">
      <c r="A225" s="190" t="s">
        <v>38</v>
      </c>
      <c r="B225" s="191"/>
      <c r="C225" s="160">
        <f>F219</f>
        <v>1452.5</v>
      </c>
      <c r="D225" s="48" t="s">
        <v>37</v>
      </c>
      <c r="E225" s="210"/>
      <c r="F225" s="211"/>
      <c r="G225" s="148" t="s">
        <v>37</v>
      </c>
      <c r="H225" s="148"/>
      <c r="I225" s="148"/>
      <c r="J225" s="148"/>
      <c r="K225" s="197"/>
      <c r="L225" s="197"/>
      <c r="M225" s="216" t="s">
        <v>21</v>
      </c>
      <c r="N225" s="216"/>
      <c r="O225" s="222">
        <v>32</v>
      </c>
      <c r="P225" s="222"/>
      <c r="Q225" s="225">
        <v>110</v>
      </c>
      <c r="R225" s="226"/>
      <c r="S225" s="219"/>
      <c r="T225" s="197"/>
      <c r="U225" s="197"/>
      <c r="V225" s="197"/>
      <c r="W225" s="197"/>
      <c r="X225" s="197"/>
      <c r="Y225" s="197"/>
      <c r="Z225" s="197"/>
      <c r="AA225" s="197"/>
      <c r="AB225" s="218"/>
      <c r="AC225" s="2"/>
    </row>
    <row r="226" spans="1:31" s="4" customFormat="1" ht="46.5" customHeight="1" x14ac:dyDescent="0.2">
      <c r="A226" s="190" t="s">
        <v>39</v>
      </c>
      <c r="B226" s="191"/>
      <c r="C226" s="160">
        <f>P219</f>
        <v>685</v>
      </c>
      <c r="D226" s="48" t="s">
        <v>37</v>
      </c>
      <c r="E226" s="210"/>
      <c r="F226" s="211"/>
      <c r="G226" s="148" t="s">
        <v>37</v>
      </c>
      <c r="H226" s="148"/>
      <c r="I226" s="148"/>
      <c r="J226" s="148"/>
      <c r="K226" s="197"/>
      <c r="L226" s="197"/>
      <c r="M226" s="216" t="s">
        <v>23</v>
      </c>
      <c r="N226" s="216"/>
      <c r="O226" s="222">
        <v>18</v>
      </c>
      <c r="P226" s="222"/>
      <c r="Q226" s="225">
        <v>90</v>
      </c>
      <c r="R226" s="226"/>
      <c r="S226" s="219"/>
      <c r="T226" s="197"/>
      <c r="U226" s="197"/>
      <c r="V226" s="197"/>
      <c r="W226" s="197"/>
      <c r="X226" s="197"/>
      <c r="Y226" s="197"/>
      <c r="Z226" s="197"/>
      <c r="AA226" s="197"/>
      <c r="AB226" s="218"/>
      <c r="AD226" s="24"/>
      <c r="AE226" s="24"/>
    </row>
    <row r="227" spans="1:31" s="4" customFormat="1" ht="39" customHeight="1" x14ac:dyDescent="0.2">
      <c r="A227" s="190" t="s">
        <v>40</v>
      </c>
      <c r="B227" s="191"/>
      <c r="C227" s="160">
        <f>C225-C226</f>
        <v>767.5</v>
      </c>
      <c r="D227" s="48" t="s">
        <v>37</v>
      </c>
      <c r="E227" s="212">
        <f>C227/C225</f>
        <v>0.52839931153184161</v>
      </c>
      <c r="F227" s="213"/>
      <c r="G227" s="150" t="s">
        <v>37</v>
      </c>
      <c r="H227" s="150"/>
      <c r="I227" s="150"/>
      <c r="J227" s="150"/>
      <c r="K227" s="197"/>
      <c r="L227" s="197"/>
      <c r="M227" s="215" t="s">
        <v>25</v>
      </c>
      <c r="N227" s="215"/>
      <c r="O227" s="223">
        <v>0</v>
      </c>
      <c r="P227" s="223"/>
      <c r="Q227" s="225">
        <v>0</v>
      </c>
      <c r="R227" s="226"/>
      <c r="S227" s="219"/>
      <c r="T227" s="197"/>
      <c r="U227" s="197"/>
      <c r="V227" s="197"/>
      <c r="W227" s="197"/>
      <c r="X227" s="197"/>
      <c r="Y227" s="197"/>
      <c r="Z227" s="197"/>
      <c r="AA227" s="197"/>
      <c r="AB227" s="218"/>
      <c r="AD227" s="24"/>
      <c r="AE227" s="24"/>
    </row>
    <row r="228" spans="1:31" s="4" customFormat="1" ht="30.75" customHeight="1" x14ac:dyDescent="0.2">
      <c r="A228" s="190" t="s">
        <v>64</v>
      </c>
      <c r="B228" s="191"/>
      <c r="C228" s="160">
        <f>S219</f>
        <v>121520.29759999999</v>
      </c>
      <c r="D228" s="48" t="s">
        <v>59</v>
      </c>
      <c r="E228" s="212">
        <f>S219/L219</f>
        <v>0.94832419912282151</v>
      </c>
      <c r="F228" s="213"/>
      <c r="G228" s="151"/>
      <c r="H228" s="151"/>
      <c r="I228" s="151"/>
      <c r="J228" s="151"/>
      <c r="K228" s="197"/>
      <c r="L228" s="197"/>
      <c r="M228" s="215" t="s">
        <v>26</v>
      </c>
      <c r="N228" s="215"/>
      <c r="O228" s="224">
        <v>15</v>
      </c>
      <c r="P228" s="224"/>
      <c r="Q228" s="225">
        <v>70</v>
      </c>
      <c r="R228" s="226"/>
      <c r="S228" s="219"/>
      <c r="T228" s="197"/>
      <c r="U228" s="197"/>
      <c r="V228" s="197"/>
      <c r="W228" s="197"/>
      <c r="X228" s="197"/>
      <c r="Y228" s="197"/>
      <c r="Z228" s="197"/>
      <c r="AA228" s="197"/>
      <c r="AB228" s="218"/>
      <c r="AD228" s="24"/>
      <c r="AE228" s="24"/>
    </row>
    <row r="229" spans="1:31" s="4" customFormat="1" ht="36.75" customHeight="1" thickBot="1" x14ac:dyDescent="0.25">
      <c r="A229" s="202" t="s">
        <v>65</v>
      </c>
      <c r="B229" s="203"/>
      <c r="C229" s="161">
        <f>T219</f>
        <v>758286.65702399996</v>
      </c>
      <c r="D229" s="155" t="s">
        <v>60</v>
      </c>
      <c r="E229" s="199">
        <f>T219/M219</f>
        <v>0.94832419912282151</v>
      </c>
      <c r="F229" s="200"/>
      <c r="G229" s="156"/>
      <c r="H229" s="156"/>
      <c r="I229" s="156"/>
      <c r="J229" s="156"/>
      <c r="K229" s="198"/>
      <c r="L229" s="198"/>
      <c r="M229" s="214" t="s">
        <v>42</v>
      </c>
      <c r="N229" s="214"/>
      <c r="O229" s="227">
        <f>O225*Q225+O226*Q226+O227*Q227+O228*Q228</f>
        <v>6190</v>
      </c>
      <c r="P229" s="227"/>
      <c r="Q229" s="227"/>
      <c r="R229" s="227"/>
      <c r="S229" s="220"/>
      <c r="T229" s="198"/>
      <c r="U229" s="198"/>
      <c r="V229" s="198"/>
      <c r="W229" s="198"/>
      <c r="X229" s="198"/>
      <c r="Y229" s="198"/>
      <c r="Z229" s="198"/>
      <c r="AA229" s="198"/>
      <c r="AB229" s="221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2"/>
      <c r="R230" s="62"/>
      <c r="S230" s="62"/>
      <c r="T230" s="4"/>
      <c r="U230" s="19"/>
      <c r="V230" s="25"/>
      <c r="X230" s="23"/>
      <c r="Y230" s="23"/>
      <c r="Z230" s="25"/>
      <c r="AA230" s="59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2"/>
      <c r="O231" s="62"/>
      <c r="P231" s="62"/>
      <c r="Q231" s="62"/>
      <c r="R231" s="62"/>
      <c r="S231" s="62"/>
      <c r="T231" s="4"/>
      <c r="U231" s="19"/>
      <c r="V231" s="25"/>
      <c r="X231" s="23"/>
      <c r="Y231" s="23"/>
      <c r="Z231" s="25"/>
      <c r="AA231" s="59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2"/>
      <c r="O232" s="62"/>
      <c r="P232" s="62"/>
      <c r="Q232" s="62"/>
      <c r="R232" s="62"/>
      <c r="S232" s="62"/>
      <c r="T232" s="4"/>
      <c r="U232" s="19"/>
      <c r="V232" s="25"/>
      <c r="X232" s="23"/>
      <c r="Y232" s="23"/>
      <c r="Z232" s="25"/>
      <c r="AA232" s="59"/>
      <c r="AB232" s="23"/>
      <c r="AD232" s="26"/>
      <c r="AE232" s="24"/>
    </row>
    <row r="233" spans="1:31" s="4" customFormat="1" ht="37.5" customHeight="1" x14ac:dyDescent="0.2">
      <c r="M233" s="22"/>
      <c r="N233" s="62"/>
      <c r="O233" s="62"/>
      <c r="P233" s="62"/>
      <c r="Q233" s="62"/>
      <c r="R233" s="62"/>
      <c r="S233" s="62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2"/>
      <c r="O236" s="62"/>
      <c r="P236" s="62"/>
      <c r="Q236" s="62"/>
      <c r="R236" s="62"/>
      <c r="S236" s="62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2"/>
      <c r="O237" s="62"/>
      <c r="P237" s="62"/>
      <c r="Q237" s="62"/>
      <c r="R237" s="62"/>
      <c r="S237" s="62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3"/>
      <c r="N238" s="63"/>
      <c r="O238" s="63"/>
      <c r="P238" s="63"/>
      <c r="Q238" s="63"/>
      <c r="R238" s="63"/>
      <c r="S238" s="63"/>
      <c r="U238" s="19"/>
      <c r="V238" s="30"/>
      <c r="W238" s="31"/>
      <c r="X238" s="32"/>
      <c r="Y238" s="60"/>
      <c r="Z238" s="30"/>
      <c r="AA238" s="31"/>
      <c r="AB238" s="60"/>
      <c r="AD238" s="26"/>
      <c r="AE238" s="24"/>
    </row>
    <row r="239" spans="1:31" s="4" customFormat="1" ht="12.75" customHeight="1" x14ac:dyDescent="0.2">
      <c r="A239" s="16"/>
      <c r="B239" s="3"/>
      <c r="C239" s="3"/>
      <c r="M239" s="63"/>
      <c r="N239" s="63"/>
      <c r="O239" s="63"/>
      <c r="P239" s="63"/>
      <c r="Q239" s="63"/>
      <c r="R239" s="63"/>
      <c r="S239" s="63"/>
      <c r="T239" s="33"/>
      <c r="V239" s="30"/>
      <c r="W239" s="31"/>
      <c r="X239" s="32"/>
      <c r="Y239" s="60"/>
      <c r="Z239" s="30"/>
      <c r="AA239" s="31"/>
      <c r="AB239" s="60"/>
      <c r="AD239" s="24"/>
      <c r="AE239" s="24"/>
    </row>
  </sheetData>
  <sheetProtection sheet="1" objects="1" scenarios="1"/>
  <mergeCells count="44"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  <mergeCell ref="E228:F228"/>
    <mergeCell ref="M229:N229"/>
    <mergeCell ref="M228:N228"/>
    <mergeCell ref="M224:N224"/>
    <mergeCell ref="M225:N225"/>
    <mergeCell ref="M226:N226"/>
    <mergeCell ref="M227:N227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A1:AB1"/>
    <mergeCell ref="A208:AB208"/>
    <mergeCell ref="A4:AB4"/>
    <mergeCell ref="N2:T2"/>
    <mergeCell ref="A2:M2"/>
    <mergeCell ref="Y2:AB2"/>
    <mergeCell ref="U2:X2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 xr:uid="{00000000-0002-0000-0000-000000000000}">
      <formula1>0</formula1>
      <formula2>1000</formula2>
    </dataValidation>
    <dataValidation type="whole" allowBlank="1" showInputMessage="1" showErrorMessage="1" sqref="K5:K207 K209:K217" xr:uid="{00000000-0002-0000-0000-000001000000}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72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ИД!$A$2:$A$7</xm:f>
          </x14:formula1>
          <xm:sqref>C5:C207</xm:sqref>
        </x14:dataValidation>
        <x14:dataValidation type="list" allowBlank="1" showInputMessage="1" showErrorMessage="1" xr:uid="{00000000-0002-0000-0000-000003000000}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50" t="s">
        <v>3</v>
      </c>
      <c r="B1" s="50" t="s">
        <v>4</v>
      </c>
      <c r="C1" s="50" t="s">
        <v>5</v>
      </c>
      <c r="D1" s="50" t="s">
        <v>6</v>
      </c>
      <c r="E1" s="50" t="s">
        <v>49</v>
      </c>
      <c r="F1" s="50" t="s">
        <v>44</v>
      </c>
      <c r="G1" s="50" t="s">
        <v>46</v>
      </c>
      <c r="H1" s="50" t="s">
        <v>48</v>
      </c>
      <c r="I1" s="50" t="s">
        <v>47</v>
      </c>
      <c r="J1" s="50" t="s">
        <v>50</v>
      </c>
    </row>
    <row r="2" spans="1:10" x14ac:dyDescent="0.25">
      <c r="A2" s="51" t="s">
        <v>21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22</v>
      </c>
      <c r="I2" s="52">
        <v>36</v>
      </c>
      <c r="J2" s="53">
        <v>1</v>
      </c>
    </row>
    <row r="3" spans="1:10" x14ac:dyDescent="0.25">
      <c r="A3" s="54" t="s">
        <v>23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22</v>
      </c>
      <c r="I3" s="49">
        <v>36</v>
      </c>
      <c r="J3" s="55">
        <v>1</v>
      </c>
    </row>
    <row r="4" spans="1:10" x14ac:dyDescent="0.25">
      <c r="A4" s="54" t="s">
        <v>24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22</v>
      </c>
      <c r="I4" s="49">
        <v>36</v>
      </c>
      <c r="J4" s="55">
        <v>1</v>
      </c>
    </row>
    <row r="5" spans="1:10" x14ac:dyDescent="0.25">
      <c r="A5" s="54" t="s">
        <v>25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27</v>
      </c>
      <c r="I5" s="49">
        <v>10</v>
      </c>
      <c r="J5" s="55">
        <v>1</v>
      </c>
    </row>
    <row r="6" spans="1:10" x14ac:dyDescent="0.25">
      <c r="A6" s="54" t="s">
        <v>26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27</v>
      </c>
      <c r="I6" s="49">
        <v>10</v>
      </c>
      <c r="J6" s="55">
        <v>1</v>
      </c>
    </row>
    <row r="7" spans="1:10" ht="15.75" thickBot="1" x14ac:dyDescent="0.3">
      <c r="A7" s="56" t="s">
        <v>28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27</v>
      </c>
      <c r="I7" s="57">
        <v>10</v>
      </c>
      <c r="J7" s="58">
        <v>1</v>
      </c>
    </row>
    <row r="8" spans="1:10" ht="15.75" thickBot="1" x14ac:dyDescent="0.3">
      <c r="A8" s="51" t="s">
        <v>29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22</v>
      </c>
      <c r="I8" s="52">
        <v>75</v>
      </c>
      <c r="J8" s="53">
        <v>1</v>
      </c>
    </row>
    <row r="9" spans="1:10" ht="15.75" thickBot="1" x14ac:dyDescent="0.3">
      <c r="A9" s="54" t="s">
        <v>30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22</v>
      </c>
      <c r="I9" s="49">
        <v>40</v>
      </c>
      <c r="J9" s="55">
        <v>1</v>
      </c>
    </row>
    <row r="10" spans="1:10" ht="15.75" thickBot="1" x14ac:dyDescent="0.3">
      <c r="A10" s="54" t="s">
        <v>31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22</v>
      </c>
      <c r="I10" s="49">
        <v>150</v>
      </c>
      <c r="J10" s="55">
        <v>1</v>
      </c>
    </row>
    <row r="11" spans="1:10" ht="15.75" thickBot="1" x14ac:dyDescent="0.3">
      <c r="A11" s="56" t="s">
        <v>32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22</v>
      </c>
      <c r="I11" s="57">
        <v>75</v>
      </c>
      <c r="J11" s="58">
        <v>1</v>
      </c>
    </row>
    <row r="13" spans="1:10" x14ac:dyDescent="0.25">
      <c r="A13" s="154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8" t="s">
        <v>51</v>
      </c>
      <c r="B19" s="158" t="s">
        <v>43</v>
      </c>
    </row>
    <row r="20" spans="1:2" ht="15.75" thickTop="1" x14ac:dyDescent="0.25">
      <c r="A20" s="44" t="s">
        <v>21</v>
      </c>
      <c r="B20" s="157">
        <v>800</v>
      </c>
    </row>
    <row r="21" spans="1:2" x14ac:dyDescent="0.25">
      <c r="A21" s="45" t="s">
        <v>23</v>
      </c>
      <c r="B21" s="28">
        <v>600</v>
      </c>
    </row>
    <row r="22" spans="1:2" x14ac:dyDescent="0.25">
      <c r="A22" s="46" t="s">
        <v>25</v>
      </c>
      <c r="B22" s="28">
        <v>50</v>
      </c>
    </row>
    <row r="23" spans="1:2" x14ac:dyDescent="0.25">
      <c r="A23" s="47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2020-09-11T10:45:16Z</dcterms:modified>
</cp:coreProperties>
</file>